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-01 - Horní Beřkovice -..." sheetId="2" r:id="rId2"/>
    <sheet name="SO-02 - Horní Beřkovice -..." sheetId="3" r:id="rId3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'SO-01 - Horní Beřkovice -...'!$C$130:$K$144</definedName>
    <definedName name="_xlnm.Print_Area" localSheetId="1">'SO-01 - Horní Beřkovice -...'!$C$4:$J$76,'SO-01 - Horní Beřkovice -...'!$C$82:$J$112,'SO-01 - Horní Beřkovice -...'!$C$118:$K$144</definedName>
    <definedName name="_xlnm.Print_Titles" localSheetId="1">'SO-01 - Horní Beřkovice -...'!$130:$130</definedName>
    <definedName name="_xlnm._FilterDatabase" localSheetId="2" hidden="1">'SO-02 - Horní Beřkovice -...'!$C$131:$K$156</definedName>
    <definedName name="_xlnm.Print_Area" localSheetId="2">'SO-02 - Horní Beřkovice -...'!$C$4:$J$76,'SO-02 - Horní Beřkovice -...'!$C$82:$J$113,'SO-02 - Horní Beřkovice -...'!$C$119:$K$156</definedName>
    <definedName name="_xlnm.Print_Titles" localSheetId="2">'SO-02 - Horní Beřkovice -...'!$131:$131</definedName>
  </definedNames>
  <calcPr/>
</workbook>
</file>

<file path=xl/calcChain.xml><?xml version="1.0" encoding="utf-8"?>
<calcChain xmlns="http://schemas.openxmlformats.org/spreadsheetml/2006/main">
  <c i="3" l="1" r="J39"/>
  <c r="J38"/>
  <c i="1" r="AY96"/>
  <c i="3" r="J37"/>
  <c i="1" r="AX96"/>
  <c i="3"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J129"/>
  <c r="F126"/>
  <c r="E124"/>
  <c r="BI111"/>
  <c r="BH111"/>
  <c r="BG111"/>
  <c r="BF111"/>
  <c r="BI110"/>
  <c r="BH110"/>
  <c r="BG110"/>
  <c r="BF110"/>
  <c r="BE110"/>
  <c r="BI109"/>
  <c r="BH109"/>
  <c r="BG109"/>
  <c r="BF109"/>
  <c r="BE109"/>
  <c r="BI108"/>
  <c r="BH108"/>
  <c r="BG108"/>
  <c r="BF108"/>
  <c r="BE108"/>
  <c r="BI107"/>
  <c r="BH107"/>
  <c r="BG107"/>
  <c r="BF107"/>
  <c r="BE107"/>
  <c r="BI106"/>
  <c r="BH106"/>
  <c r="BG106"/>
  <c r="BF106"/>
  <c r="BE106"/>
  <c r="J92"/>
  <c r="F89"/>
  <c r="E87"/>
  <c r="J21"/>
  <c r="E21"/>
  <c r="J91"/>
  <c r="J20"/>
  <c r="J18"/>
  <c r="E18"/>
  <c r="F129"/>
  <c r="J17"/>
  <c r="J15"/>
  <c r="E15"/>
  <c r="F128"/>
  <c r="J14"/>
  <c r="J12"/>
  <c r="J126"/>
  <c r="E7"/>
  <c r="E122"/>
  <c i="2" r="J39"/>
  <c r="J38"/>
  <c i="1" r="AY95"/>
  <c i="2" r="J37"/>
  <c i="1" r="AX95"/>
  <c i="2"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T138"/>
  <c r="R139"/>
  <c r="R138"/>
  <c r="P139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T133"/>
  <c r="R134"/>
  <c r="R133"/>
  <c r="P134"/>
  <c r="P133"/>
  <c r="J128"/>
  <c r="F125"/>
  <c r="E123"/>
  <c r="BI110"/>
  <c r="BH110"/>
  <c r="BG110"/>
  <c r="BF110"/>
  <c r="BI109"/>
  <c r="BH109"/>
  <c r="BG109"/>
  <c r="BF109"/>
  <c r="BE109"/>
  <c r="BI108"/>
  <c r="BH108"/>
  <c r="BG108"/>
  <c r="BF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J92"/>
  <c r="F89"/>
  <c r="E87"/>
  <c r="J21"/>
  <c r="E21"/>
  <c r="J127"/>
  <c r="J20"/>
  <c r="J18"/>
  <c r="E18"/>
  <c r="F128"/>
  <c r="J17"/>
  <c r="J15"/>
  <c r="E15"/>
  <c r="F127"/>
  <c r="J14"/>
  <c r="J12"/>
  <c r="J125"/>
  <c r="E7"/>
  <c r="E121"/>
  <c i="1" r="CK102"/>
  <c r="CJ102"/>
  <c r="CI102"/>
  <c r="CH102"/>
  <c r="CG102"/>
  <c r="CF102"/>
  <c r="BZ102"/>
  <c r="CE102"/>
  <c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L90"/>
  <c r="AM90"/>
  <c r="AM89"/>
  <c r="L89"/>
  <c r="AM87"/>
  <c r="L87"/>
  <c r="L85"/>
  <c r="L84"/>
  <c i="3" r="J155"/>
  <c r="BK154"/>
  <c r="J153"/>
  <c r="J151"/>
  <c r="J150"/>
  <c r="BK146"/>
  <c r="J142"/>
  <c r="J140"/>
  <c r="BK138"/>
  <c i="2" r="J143"/>
  <c r="BK142"/>
  <c r="J141"/>
  <c r="J139"/>
  <c r="BK136"/>
  <c i="1" r="AS94"/>
  <c i="3" r="BK155"/>
  <c r="J154"/>
  <c r="BK153"/>
  <c r="J149"/>
  <c r="J147"/>
  <c r="BK143"/>
  <c r="BK141"/>
  <c r="BK140"/>
  <c r="BK139"/>
  <c r="J138"/>
  <c r="J136"/>
  <c r="J135"/>
  <c r="BK151"/>
  <c r="BK150"/>
  <c r="BK149"/>
  <c r="BK147"/>
  <c r="J146"/>
  <c r="J143"/>
  <c r="BK142"/>
  <c r="J141"/>
  <c r="J139"/>
  <c r="BK136"/>
  <c r="BK135"/>
  <c i="2" r="J142"/>
  <c r="BK141"/>
  <c r="J137"/>
  <c r="J136"/>
  <c r="J134"/>
  <c r="BK143"/>
  <c r="BK139"/>
  <c r="BK137"/>
  <c r="BK134"/>
  <c l="1" r="T135"/>
  <c r="T132"/>
  <c r="T131"/>
  <c r="P140"/>
  <c r="P135"/>
  <c r="P132"/>
  <c r="P131"/>
  <c i="1" r="AU95"/>
  <c i="2" r="R140"/>
  <c i="3" r="R145"/>
  <c r="BK134"/>
  <c r="J134"/>
  <c r="J98"/>
  <c r="P134"/>
  <c r="T134"/>
  <c r="R152"/>
  <c i="2" r="BK135"/>
  <c r="J135"/>
  <c r="J99"/>
  <c r="R135"/>
  <c r="R132"/>
  <c r="R131"/>
  <c r="BK140"/>
  <c r="J140"/>
  <c r="J101"/>
  <c r="T140"/>
  <c i="3" r="R134"/>
  <c r="BK137"/>
  <c r="J137"/>
  <c r="J99"/>
  <c r="P137"/>
  <c r="R137"/>
  <c r="T137"/>
  <c r="BK145"/>
  <c r="J145"/>
  <c r="J100"/>
  <c r="P145"/>
  <c r="T145"/>
  <c r="BK148"/>
  <c r="J148"/>
  <c r="J101"/>
  <c r="P148"/>
  <c r="R148"/>
  <c r="T148"/>
  <c r="BK152"/>
  <c r="J152"/>
  <c r="J102"/>
  <c r="P152"/>
  <c r="T152"/>
  <c i="2" r="E85"/>
  <c r="J89"/>
  <c r="J91"/>
  <c r="BE134"/>
  <c r="BE136"/>
  <c r="BE137"/>
  <c r="BE139"/>
  <c r="BE141"/>
  <c i="3" r="E85"/>
  <c r="J89"/>
  <c r="F92"/>
  <c r="J128"/>
  <c i="2" r="F91"/>
  <c r="BK138"/>
  <c r="J138"/>
  <c r="J100"/>
  <c i="3" r="BE136"/>
  <c r="BE143"/>
  <c r="BE146"/>
  <c r="BE149"/>
  <c r="BE150"/>
  <c r="BE151"/>
  <c r="BE135"/>
  <c r="BE138"/>
  <c r="BE139"/>
  <c r="BE140"/>
  <c r="BE141"/>
  <c r="BE142"/>
  <c r="BE153"/>
  <c r="BE154"/>
  <c i="2" r="F92"/>
  <c r="BE142"/>
  <c r="BE143"/>
  <c r="BK133"/>
  <c r="BK132"/>
  <c r="J132"/>
  <c r="J97"/>
  <c i="3" r="F91"/>
  <c r="BE147"/>
  <c r="BE155"/>
  <c i="2" r="J36"/>
  <c i="1" r="AW95"/>
  <c i="3" r="J36"/>
  <c i="1" r="AW96"/>
  <c i="3" r="F37"/>
  <c i="1" r="BB96"/>
  <c i="2" r="F37"/>
  <c i="1" r="BB95"/>
  <c i="3" r="F38"/>
  <c i="1" r="BC96"/>
  <c i="2" r="F36"/>
  <c i="1" r="BA95"/>
  <c i="3" r="F39"/>
  <c i="1" r="BD96"/>
  <c i="3" r="F36"/>
  <c i="1" r="BA96"/>
  <c i="2" r="F39"/>
  <c i="1" r="BD95"/>
  <c i="2" r="F38"/>
  <c i="1" r="BC95"/>
  <c i="3" l="1" r="R133"/>
  <c r="R132"/>
  <c r="P133"/>
  <c r="P132"/>
  <c i="1" r="AU96"/>
  <c i="3" r="T133"/>
  <c r="T132"/>
  <c i="2" r="BK131"/>
  <c r="J131"/>
  <c r="J96"/>
  <c r="J133"/>
  <c r="J98"/>
  <c i="3" r="BK133"/>
  <c r="J133"/>
  <c r="J97"/>
  <c i="1" r="AU94"/>
  <c r="BB94"/>
  <c r="AX94"/>
  <c r="BD94"/>
  <c r="W36"/>
  <c r="BC94"/>
  <c r="AY94"/>
  <c r="BA94"/>
  <c r="AW94"/>
  <c r="AK33"/>
  <c i="2" l="1" r="J30"/>
  <c i="3" r="BK132"/>
  <c r="J132"/>
  <c r="J96"/>
  <c i="1" r="W33"/>
  <c r="W35"/>
  <c r="W34"/>
  <c i="3" l="1" r="J30"/>
  <c i="2" r="J110"/>
  <c r="J104"/>
  <c r="J31"/>
  <c r="J32"/>
  <c i="1" r="AG95"/>
  <c i="2" l="1" r="BE110"/>
  <c r="J112"/>
  <c r="F35"/>
  <c i="1" r="AZ95"/>
  <c i="3" r="J111"/>
  <c r="J105"/>
  <c r="J31"/>
  <c r="J32"/>
  <c i="1" r="AG96"/>
  <c i="3" l="1" r="BE111"/>
  <c i="1" r="AG94"/>
  <c r="AG100"/>
  <c i="2" r="J35"/>
  <c i="1" r="AV95"/>
  <c r="AT95"/>
  <c i="3" r="J113"/>
  <c r="J35"/>
  <c i="1" r="AV96"/>
  <c r="AT96"/>
  <c l="1" r="CD100"/>
  <c i="2" r="J41"/>
  <c i="3" r="J41"/>
  <c i="1" r="AN95"/>
  <c r="AN96"/>
  <c r="AV100"/>
  <c r="BY100"/>
  <c r="AG101"/>
  <c r="AK26"/>
  <c r="AG102"/>
  <c r="AV102"/>
  <c r="BY102"/>
  <c i="3" r="F35"/>
  <c i="1" r="AZ96"/>
  <c r="AZ94"/>
  <c r="AG99"/>
  <c r="AV99"/>
  <c r="BY99"/>
  <c l="1" r="CD99"/>
  <c r="CD101"/>
  <c r="CD102"/>
  <c r="AN100"/>
  <c r="W32"/>
  <c r="AV94"/>
  <c r="AN99"/>
  <c r="AN102"/>
  <c r="AG98"/>
  <c r="AK27"/>
  <c r="AV101"/>
  <c r="BY101"/>
  <c l="1" r="AN101"/>
  <c r="AK29"/>
  <c r="AK32"/>
  <c r="AT94"/>
  <c r="AN94"/>
  <c r="AG104"/>
  <c l="1" r="AK38"/>
  <c r="AN98"/>
  <c l="1" r="AN10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<sst xmlns="http://schemas.openxmlformats.org/spreadsheetml/2006/main">
  <si>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</si>
  <si>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</si>
  <si>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</si>
  <si>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</si>
  <si>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</si>
  <si>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{a28ab715-53a9-4f17-bf00-a8736ae0cc8d}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</si>
  <si>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</si>
  <si>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</si>
  <si>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</si>
  <si>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</si>
  <si>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</si>
  <si>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</si>
  <si>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</si>
  <si>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</si>
  <si>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2019/031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</si>
  <si>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</si>
  <si>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</si>
  <si>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komunikace - Horní Beřkovice</t>
  </si>
  <si>
    <t>0,1</t>
  </si>
  <si>
    <t>KSO:</t>
  </si>
  <si>
    <t>CC-CZ:</t>
  </si>
  <si>
    <t>1</t>
  </si>
  <si>
    <t>Místo:</t>
  </si>
  <si>
    <t>Horní Beřkovice</t>
  </si>
  <si>
    <t>Datum:</t>
  </si>
  <si>
    <t>6. 2. 2019</t>
  </si>
  <si>
    <t>10</t>
  </si>
  <si>
    <t>100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</si>
  <si>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</si>
  <si>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</si>
  <si>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</si>
  <si>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</si>
  <si>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</si>
  <si>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</si>
  <si>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</si>
  <si>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</si>
  <si>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</si>
  <si>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Kadeřábek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</si>
  <si>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</si>
  <si>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</si>
  <si>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</si>
  <si>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</si>
  <si>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</si>
  <si>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</si>
  <si>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</si>
  <si>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</si>
  <si>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</si>
  <si>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</si>
  <si>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</si>
  <si>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</si>
  <si>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</si>
  <si>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</si>
  <si>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</si>
  <si>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</si>
  <si>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</si>
  <si>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</si>
  <si>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</si>
  <si>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</si>
  <si>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</si>
  <si>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</si>
  <si>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</si>
  <si>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</si>
  <si>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</si>
  <si>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</si>
  <si>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</si>
  <si>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</si>
  <si>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</si>
  <si>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</si>
  <si>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</si>
  <si>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</si>
  <si>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</si>
  <si>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</si>
  <si>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</si>
  <si>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</si>
  <si>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</si>
  <si>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</si>
  <si>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</si>
  <si>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</si>
  <si>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</si>
  <si>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</si>
  <si>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</si>
  <si>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</si>
  <si>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</si>
  <si>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</si>
  <si>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</si>
  <si>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</si>
  <si>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</si>
  <si>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Horní Beřkovice - úsek A</t>
  </si>
  <si>
    <t>STA</t>
  </si>
  <si>
    <t>{29e35477-4c74-4d7c-8cc9-842684b5b5e3}</t>
  </si>
  <si>
    <t>2</t>
  </si>
  <si>
    <t>SO-02</t>
  </si>
  <si>
    <t>Horní Beřkovice - úsek B</t>
  </si>
  <si>
    <t>{76fcc16e-1884-4452-b9ef-930ab848a936}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</si>
  <si>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</si>
  <si>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</si>
  <si>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</si>
  <si>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</si>
  <si>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</si>
  <si>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</si>
  <si>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</si>
  <si>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</si>
  <si>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</si>
  <si>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</si>
  <si>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</si>
  <si>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SO-01 - Horní Beřkovice - úsek A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</si>
  <si>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</si>
  <si>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</si>
  <si>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</si>
  <si>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</si>
  <si>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</si>
  <si>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</si>
  <si>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</si>
  <si>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</si>
  <si>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</si>
  <si>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</si>
  <si>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997 - Přesun sutě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</si>
  <si>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</si>
  <si>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</si>
  <si>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</si>
  <si>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</si>
  <si>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</si>
  <si>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</si>
  <si>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</si>
  <si>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</si>
  <si>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</si>
  <si>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</si>
  <si>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</si>
  <si>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</si>
  <si>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</si>
  <si>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</si>
  <si>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</si>
  <si>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</si>
  <si>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</si>
  <si>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</si>
  <si>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</si>
  <si>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</si>
  <si>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</si>
  <si>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</si>
  <si>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</si>
  <si>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</si>
  <si>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</si>
  <si>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</si>
  <si>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</si>
  <si>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113155122</t>
  </si>
  <si>
    <t>Frézování betonového krytu tl 40 mm pruh š 1 m pl do 500 m2 bez překážek v trase</t>
  </si>
  <si>
    <t>m2</t>
  </si>
  <si>
    <t>4</t>
  </si>
  <si>
    <t>1604627069</t>
  </si>
  <si>
    <t>5</t>
  </si>
  <si>
    <t>Komunikace pozemní</t>
  </si>
  <si>
    <t>573111112</t>
  </si>
  <si>
    <t>Postřik živičný infiltrační s posypem z asfaltu množství 1 kg/m2</t>
  </si>
  <si>
    <t>276153556</t>
  </si>
  <si>
    <t>3</t>
  </si>
  <si>
    <t>577134121</t>
  </si>
  <si>
    <t>Asfaltový beton vrstva obrusná ACO 11 (ABS) tř. I tl 40 mm š přes 3 m z nemodifikovaného asfaltu</t>
  </si>
  <si>
    <t>1508479244</t>
  </si>
  <si>
    <t>8</t>
  </si>
  <si>
    <t>Trubní vedení</t>
  </si>
  <si>
    <t>899431111</t>
  </si>
  <si>
    <t>Výšková úprava uličního vstupu nebo vpusti do 200 mm zvýšením krycího hrnce, šoupěte nebo hydrantu</t>
  </si>
  <si>
    <t>kus</t>
  </si>
  <si>
    <t>-1790682751</t>
  </si>
  <si>
    <t>997</t>
  </si>
  <si>
    <t>Přesun sutě</t>
  </si>
  <si>
    <t>997002611</t>
  </si>
  <si>
    <t>Nakládání suti a vybouraných hmot</t>
  </si>
  <si>
    <t>t</t>
  </si>
  <si>
    <t>-1494461349</t>
  </si>
  <si>
    <t>6</t>
  </si>
  <si>
    <t>997013501</t>
  </si>
  <si>
    <t>Odvoz suti a vybouraných hmot na skládku nebo meziskládku do 1 km se složením</t>
  </si>
  <si>
    <t>-13563991</t>
  </si>
  <si>
    <t>7</t>
  </si>
  <si>
    <t>997013509</t>
  </si>
  <si>
    <t>Příplatek k odvozu suti a vybouraných hmot na skládku ZKD 1 km přes 1 km</t>
  </si>
  <si>
    <t>-384391922</t>
  </si>
  <si>
    <t>VV</t>
  </si>
  <si>
    <t>195,7*4 'Přepočtené koeficientem množství</t>
  </si>
  <si>
    <t>SO-02 - Horní Beřkovice - úsek B</t>
  </si>
  <si>
    <t xml:space="preserve">    9 - Ostatní konstrukce a práce, bourání</t>
  </si>
  <si>
    <t>113107224</t>
  </si>
  <si>
    <t>Odstranění podkladu z kameniva drceného tl 400 mm strojně pl přes 200 m2</t>
  </si>
  <si>
    <t>1199370535</t>
  </si>
  <si>
    <t>1736783621</t>
  </si>
  <si>
    <t>564861111</t>
  </si>
  <si>
    <t>Podklad ze štěrkodrtě ŠD tl 200 mm</t>
  </si>
  <si>
    <t>747910178</t>
  </si>
  <si>
    <t>565155121</t>
  </si>
  <si>
    <t>Asfaltový beton vrstva podkladní ACP 16 (obalované kamenivo OKS) tl 70 mm š přes 3 m</t>
  </si>
  <si>
    <t>358972237</t>
  </si>
  <si>
    <t>567122112</t>
  </si>
  <si>
    <t>Podklad ze směsi stmelené cementem SC C 8/10 (KSC I) tl 130 mm</t>
  </si>
  <si>
    <t>-1152590163</t>
  </si>
  <si>
    <t>573211107</t>
  </si>
  <si>
    <t>Postřik živičný spojovací z asfaltu v množství 0,30 kg/m2</t>
  </si>
  <si>
    <t>-1297626118</t>
  </si>
  <si>
    <t>1377+265</t>
  </si>
  <si>
    <t>9</t>
  </si>
  <si>
    <t>899331111</t>
  </si>
  <si>
    <t>Výšková úprava uličního vstupu nebo vpusti do 200 mm zvýšením poklopu</t>
  </si>
  <si>
    <t>-270422319</t>
  </si>
  <si>
    <t>Ostatní konstrukce a práce, bourání</t>
  </si>
  <si>
    <t>11</t>
  </si>
  <si>
    <t>935113212</t>
  </si>
  <si>
    <t>Osazení odvodňovacího betonového žlabu s krycím roštem šířky přes 200 mm</t>
  </si>
  <si>
    <t>m</t>
  </si>
  <si>
    <t>962039081</t>
  </si>
  <si>
    <t>12</t>
  </si>
  <si>
    <t>M</t>
  </si>
  <si>
    <t>59228434</t>
  </si>
  <si>
    <t>žlab štěrbinový betonový s roštem 400x500x2000mm</t>
  </si>
  <si>
    <t>1109391266</t>
  </si>
  <si>
    <t>13</t>
  </si>
  <si>
    <t>966008222</t>
  </si>
  <si>
    <t>Bourání betonového nebo polymerbetonového odvodňovacího žlabu š přes 200 mm</t>
  </si>
  <si>
    <t>-256287648</t>
  </si>
  <si>
    <t>14</t>
  </si>
  <si>
    <t>16</t>
  </si>
  <si>
    <t>318,631*4 'Přepočtené koeficientem množství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</si>
</sst>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5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3" fillId="4" borderId="0" xfId="0" applyNumberFormat="1" applyFont="1" applyFill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4" fontId="2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0" fillId="0" borderId="0" xfId="0" applyNumberFormat="1" applyFont="1" applyAlignment="1" applyProtection="1">
      <alignment vertical="center"/>
    </xf>
    <xf numFmtId="0" fontId="22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23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18</v>
      </c>
    </row>
    <row r="7" s="1" customFormat="1" ht="12" customHeight="1">
      <c r="B7" s="19"/>
      <c r="C7" s="20"/>
      <c r="D7" s="30" t="s">
        <v>19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21</v>
      </c>
    </row>
    <row r="8" s="1" customFormat="1" ht="12" customHeight="1">
      <c r="B8" s="19"/>
      <c r="C8" s="20"/>
      <c r="D8" s="30" t="s">
        <v>22</v>
      </c>
      <c r="E8" s="20"/>
      <c r="F8" s="20"/>
      <c r="G8" s="20"/>
      <c r="H8" s="20"/>
      <c r="I8" s="20"/>
      <c r="J8" s="20"/>
      <c r="K8" s="25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24</v>
      </c>
      <c r="AL8" s="20"/>
      <c r="AM8" s="20"/>
      <c r="AN8" s="31" t="s">
        <v>25</v>
      </c>
      <c r="AO8" s="20"/>
      <c r="AP8" s="20"/>
      <c r="AQ8" s="20"/>
      <c r="AR8" s="18"/>
      <c r="BE8" s="29"/>
      <c r="BS8" s="15" t="s">
        <v>26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27</v>
      </c>
    </row>
    <row r="10" s="1" customFormat="1" ht="12" customHeight="1">
      <c r="B10" s="19"/>
      <c r="C10" s="20"/>
      <c r="D10" s="30" t="s">
        <v>28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29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18</v>
      </c>
    </row>
    <row r="11" s="1" customFormat="1" ht="18.48" customHeight="1">
      <c r="B11" s="19"/>
      <c r="C11" s="20"/>
      <c r="D11" s="20"/>
      <c r="E11" s="25" t="s">
        <v>30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31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18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18</v>
      </c>
    </row>
    <row r="13" s="1" customFormat="1" ht="12" customHeight="1">
      <c r="B13" s="19"/>
      <c r="C13" s="20"/>
      <c r="D13" s="30" t="s">
        <v>32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29</v>
      </c>
      <c r="AL13" s="20"/>
      <c r="AM13" s="20"/>
      <c r="AN13" s="32" t="s">
        <v>33</v>
      </c>
      <c r="AO13" s="20"/>
      <c r="AP13" s="20"/>
      <c r="AQ13" s="20"/>
      <c r="AR13" s="18"/>
      <c r="BE13" s="29"/>
      <c r="BS13" s="15" t="s">
        <v>18</v>
      </c>
    </row>
    <row r="14">
      <c r="B14" s="19"/>
      <c r="C14" s="20"/>
      <c r="D14" s="20"/>
      <c r="E14" s="32" t="s">
        <v>33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31</v>
      </c>
      <c r="AL14" s="20"/>
      <c r="AM14" s="20"/>
      <c r="AN14" s="32" t="s">
        <v>33</v>
      </c>
      <c r="AO14" s="20"/>
      <c r="AP14" s="20"/>
      <c r="AQ14" s="20"/>
      <c r="AR14" s="18"/>
      <c r="BE14" s="29"/>
      <c r="BS14" s="15" t="s">
        <v>18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34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29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30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31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36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29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37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31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35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38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14.4" customHeight="1">
      <c r="B26" s="19"/>
      <c r="C26" s="20"/>
      <c r="D26" s="36" t="s">
        <v>39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37">
        <f>ROUND(AG94,2)</f>
        <v>0</v>
      </c>
      <c r="AL26" s="20"/>
      <c r="AM26" s="20"/>
      <c r="AN26" s="20"/>
      <c r="AO26" s="20"/>
      <c r="AP26" s="20"/>
      <c r="AQ26" s="20"/>
      <c r="AR26" s="18"/>
      <c r="BE26" s="29"/>
    </row>
    <row r="27" s="1" customFormat="1" ht="14.4" customHeight="1">
      <c r="B27" s="19"/>
      <c r="C27" s="20"/>
      <c r="D27" s="36" t="s">
        <v>40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37">
        <f>ROUND(AG98, 2)</f>
        <v>0</v>
      </c>
      <c r="AL27" s="37"/>
      <c r="AM27" s="37"/>
      <c r="AN27" s="37"/>
      <c r="AO27" s="37"/>
      <c r="AP27" s="20"/>
      <c r="AQ27" s="20"/>
      <c r="AR27" s="18"/>
      <c r="BE27" s="29"/>
    </row>
    <row r="28" s="2" customFormat="1" ht="6.96" customHeigh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1"/>
      <c r="BE28" s="29"/>
    </row>
    <row r="29" s="2" customFormat="1" ht="25.92" customHeight="1">
      <c r="A29" s="38"/>
      <c r="B29" s="39"/>
      <c r="C29" s="40"/>
      <c r="D29" s="42" t="s">
        <v>41</v>
      </c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4">
        <f>ROUND(AK26 + AK27, 2)</f>
        <v>0</v>
      </c>
      <c r="AL29" s="43"/>
      <c r="AM29" s="43"/>
      <c r="AN29" s="43"/>
      <c r="AO29" s="43"/>
      <c r="AP29" s="40"/>
      <c r="AQ29" s="40"/>
      <c r="AR29" s="41"/>
      <c r="BE29" s="29"/>
    </row>
    <row r="30" s="2" customFormat="1" ht="6.96" customHeight="1">
      <c r="A30" s="38"/>
      <c r="B30" s="39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1"/>
      <c r="BE30" s="29"/>
    </row>
    <row r="31" s="2" customFormat="1">
      <c r="A31" s="38"/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5" t="s">
        <v>42</v>
      </c>
      <c r="M31" s="45"/>
      <c r="N31" s="45"/>
      <c r="O31" s="45"/>
      <c r="P31" s="45"/>
      <c r="Q31" s="40"/>
      <c r="R31" s="40"/>
      <c r="S31" s="40"/>
      <c r="T31" s="40"/>
      <c r="U31" s="40"/>
      <c r="V31" s="40"/>
      <c r="W31" s="45" t="s">
        <v>43</v>
      </c>
      <c r="X31" s="45"/>
      <c r="Y31" s="45"/>
      <c r="Z31" s="45"/>
      <c r="AA31" s="45"/>
      <c r="AB31" s="45"/>
      <c r="AC31" s="45"/>
      <c r="AD31" s="45"/>
      <c r="AE31" s="45"/>
      <c r="AF31" s="40"/>
      <c r="AG31" s="40"/>
      <c r="AH31" s="40"/>
      <c r="AI31" s="40"/>
      <c r="AJ31" s="40"/>
      <c r="AK31" s="45" t="s">
        <v>44</v>
      </c>
      <c r="AL31" s="45"/>
      <c r="AM31" s="45"/>
      <c r="AN31" s="45"/>
      <c r="AO31" s="45"/>
      <c r="AP31" s="40"/>
      <c r="AQ31" s="40"/>
      <c r="AR31" s="41"/>
      <c r="BE31" s="29"/>
    </row>
    <row r="32" s="3" customFormat="1" ht="14.4" customHeight="1">
      <c r="A32" s="3"/>
      <c r="B32" s="46"/>
      <c r="C32" s="47"/>
      <c r="D32" s="30" t="s">
        <v>45</v>
      </c>
      <c r="E32" s="47"/>
      <c r="F32" s="30" t="s">
        <v>46</v>
      </c>
      <c r="G32" s="47"/>
      <c r="H32" s="47"/>
      <c r="I32" s="47"/>
      <c r="J32" s="47"/>
      <c r="K32" s="47"/>
      <c r="L32" s="48">
        <v>0.20999999999999999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ROUND(AZ94 + SUM(CD98:CD102),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f>ROUND(AV94 + SUM(BY98:BY102), 2)</f>
        <v>0</v>
      </c>
      <c r="AL32" s="47"/>
      <c r="AM32" s="47"/>
      <c r="AN32" s="47"/>
      <c r="AO32" s="47"/>
      <c r="AP32" s="47"/>
      <c r="AQ32" s="47"/>
      <c r="AR32" s="50"/>
      <c r="BE32" s="51"/>
    </row>
    <row r="33" s="3" customFormat="1" ht="14.4" customHeight="1">
      <c r="A33" s="3"/>
      <c r="B33" s="46"/>
      <c r="C33" s="47"/>
      <c r="D33" s="47"/>
      <c r="E33" s="47"/>
      <c r="F33" s="30" t="s">
        <v>47</v>
      </c>
      <c r="G33" s="47"/>
      <c r="H33" s="47"/>
      <c r="I33" s="47"/>
      <c r="J33" s="47"/>
      <c r="K33" s="47"/>
      <c r="L33" s="48">
        <v>0.14999999999999999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ROUND(BA94 + SUM(CE98:CE102),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f>ROUND(AW94 + SUM(BZ98:BZ102), 2)</f>
        <v>0</v>
      </c>
      <c r="AL33" s="47"/>
      <c r="AM33" s="47"/>
      <c r="AN33" s="47"/>
      <c r="AO33" s="47"/>
      <c r="AP33" s="47"/>
      <c r="AQ33" s="47"/>
      <c r="AR33" s="50"/>
      <c r="BE33" s="51"/>
    </row>
    <row r="34" hidden="1" s="3" customFormat="1" ht="14.4" customHeight="1">
      <c r="A34" s="3"/>
      <c r="B34" s="46"/>
      <c r="C34" s="47"/>
      <c r="D34" s="47"/>
      <c r="E34" s="47"/>
      <c r="F34" s="30" t="s">
        <v>48</v>
      </c>
      <c r="G34" s="47"/>
      <c r="H34" s="47"/>
      <c r="I34" s="47"/>
      <c r="J34" s="47"/>
      <c r="K34" s="47"/>
      <c r="L34" s="48">
        <v>0.20999999999999999</v>
      </c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9">
        <f>ROUND(BB94 + SUM(CF98:CF102), 2)</f>
        <v>0</v>
      </c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9">
        <v>0</v>
      </c>
      <c r="AL34" s="47"/>
      <c r="AM34" s="47"/>
      <c r="AN34" s="47"/>
      <c r="AO34" s="47"/>
      <c r="AP34" s="47"/>
      <c r="AQ34" s="47"/>
      <c r="AR34" s="50"/>
      <c r="BE34" s="51"/>
    </row>
    <row r="35" hidden="1" s="3" customFormat="1" ht="14.4" customHeight="1">
      <c r="A35" s="3"/>
      <c r="B35" s="46"/>
      <c r="C35" s="47"/>
      <c r="D35" s="47"/>
      <c r="E35" s="47"/>
      <c r="F35" s="30" t="s">
        <v>49</v>
      </c>
      <c r="G35" s="47"/>
      <c r="H35" s="47"/>
      <c r="I35" s="47"/>
      <c r="J35" s="47"/>
      <c r="K35" s="47"/>
      <c r="L35" s="48">
        <v>0.14999999999999999</v>
      </c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9">
        <f>ROUND(BC94 + SUM(CG98:CG102), 2)</f>
        <v>0</v>
      </c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9">
        <v>0</v>
      </c>
      <c r="AL35" s="47"/>
      <c r="AM35" s="47"/>
      <c r="AN35" s="47"/>
      <c r="AO35" s="47"/>
      <c r="AP35" s="47"/>
      <c r="AQ35" s="47"/>
      <c r="AR35" s="50"/>
      <c r="BE35" s="3"/>
    </row>
    <row r="36" hidden="1" s="3" customFormat="1" ht="14.4" customHeight="1">
      <c r="A36" s="3"/>
      <c r="B36" s="46"/>
      <c r="C36" s="47"/>
      <c r="D36" s="47"/>
      <c r="E36" s="47"/>
      <c r="F36" s="30" t="s">
        <v>50</v>
      </c>
      <c r="G36" s="47"/>
      <c r="H36" s="47"/>
      <c r="I36" s="47"/>
      <c r="J36" s="47"/>
      <c r="K36" s="47"/>
      <c r="L36" s="48">
        <v>0</v>
      </c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9">
        <f>ROUND(BD94 + SUM(CH98:CH102), 2)</f>
        <v>0</v>
      </c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9">
        <v>0</v>
      </c>
      <c r="AL36" s="47"/>
      <c r="AM36" s="47"/>
      <c r="AN36" s="47"/>
      <c r="AO36" s="47"/>
      <c r="AP36" s="47"/>
      <c r="AQ36" s="47"/>
      <c r="AR36" s="50"/>
      <c r="BE36" s="3"/>
    </row>
    <row r="37" s="2" customFormat="1" ht="6.96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1"/>
      <c r="BE37" s="38"/>
    </row>
    <row r="38" s="2" customFormat="1" ht="25.92" customHeight="1">
      <c r="A38" s="38"/>
      <c r="B38" s="39"/>
      <c r="C38" s="52"/>
      <c r="D38" s="53" t="s">
        <v>51</v>
      </c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5" t="s">
        <v>52</v>
      </c>
      <c r="U38" s="54"/>
      <c r="V38" s="54"/>
      <c r="W38" s="54"/>
      <c r="X38" s="56" t="s">
        <v>53</v>
      </c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7">
        <f>SUM(AK29:AK36)</f>
        <v>0</v>
      </c>
      <c r="AL38" s="54"/>
      <c r="AM38" s="54"/>
      <c r="AN38" s="54"/>
      <c r="AO38" s="58"/>
      <c r="AP38" s="52"/>
      <c r="AQ38" s="52"/>
      <c r="AR38" s="41"/>
      <c r="BE38" s="38"/>
    </row>
    <row r="39" s="2" customFormat="1" ht="6.96" customHeight="1">
      <c r="A39" s="38"/>
      <c r="B39" s="39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1"/>
      <c r="BE39" s="38"/>
    </row>
    <row r="40" s="2" customFormat="1" ht="14.4" customHeight="1">
      <c r="A40" s="38"/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1"/>
      <c r="BE40" s="3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9"/>
      <c r="C49" s="60"/>
      <c r="D49" s="61" t="s">
        <v>54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55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8"/>
      <c r="B60" s="39"/>
      <c r="C60" s="40"/>
      <c r="D60" s="64" t="s">
        <v>56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4" t="s">
        <v>57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4" t="s">
        <v>56</v>
      </c>
      <c r="AI60" s="43"/>
      <c r="AJ60" s="43"/>
      <c r="AK60" s="43"/>
      <c r="AL60" s="43"/>
      <c r="AM60" s="64" t="s">
        <v>57</v>
      </c>
      <c r="AN60" s="43"/>
      <c r="AO60" s="43"/>
      <c r="AP60" s="40"/>
      <c r="AQ60" s="40"/>
      <c r="AR60" s="41"/>
      <c r="BE60" s="38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8"/>
      <c r="B64" s="39"/>
      <c r="C64" s="40"/>
      <c r="D64" s="61" t="s">
        <v>58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59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1"/>
      <c r="BE64" s="38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8"/>
      <c r="B75" s="39"/>
      <c r="C75" s="40"/>
      <c r="D75" s="64" t="s">
        <v>56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4" t="s">
        <v>57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4" t="s">
        <v>56</v>
      </c>
      <c r="AI75" s="43"/>
      <c r="AJ75" s="43"/>
      <c r="AK75" s="43"/>
      <c r="AL75" s="43"/>
      <c r="AM75" s="64" t="s">
        <v>57</v>
      </c>
      <c r="AN75" s="43"/>
      <c r="AO75" s="43"/>
      <c r="AP75" s="40"/>
      <c r="AQ75" s="40"/>
      <c r="AR75" s="41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1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1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1"/>
      <c r="BE81" s="38"/>
    </row>
    <row r="82" s="2" customFormat="1" ht="24.96" customHeight="1">
      <c r="A82" s="38"/>
      <c r="B82" s="39"/>
      <c r="C82" s="21" t="s">
        <v>60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1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1"/>
      <c r="BE83" s="38"/>
    </row>
    <row r="84" s="4" customFormat="1" ht="12" customHeight="1">
      <c r="A84" s="4"/>
      <c r="B84" s="70"/>
      <c r="C84" s="30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2019/031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Oprava komunikace - Horní Beřkovice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1"/>
      <c r="BE86" s="38"/>
    </row>
    <row r="87" s="2" customFormat="1" ht="12" customHeight="1">
      <c r="A87" s="38"/>
      <c r="B87" s="39"/>
      <c r="C87" s="30" t="s">
        <v>22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Horní Beřkovice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0" t="s">
        <v>24</v>
      </c>
      <c r="AJ87" s="40"/>
      <c r="AK87" s="40"/>
      <c r="AL87" s="40"/>
      <c r="AM87" s="79" t="str">
        <f>IF(AN8= "","",AN8)</f>
        <v>6. 2. 2019</v>
      </c>
      <c r="AN87" s="79"/>
      <c r="AO87" s="40"/>
      <c r="AP87" s="40"/>
      <c r="AQ87" s="40"/>
      <c r="AR87" s="41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1"/>
      <c r="BE88" s="38"/>
    </row>
    <row r="89" s="2" customFormat="1" ht="15.15" customHeight="1">
      <c r="A89" s="38"/>
      <c r="B89" s="39"/>
      <c r="C89" s="30" t="s">
        <v>28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0" t="s">
        <v>34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1"/>
      <c r="AS89" s="81" t="s">
        <v>61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0" t="s">
        <v>32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0" t="s">
        <v>36</v>
      </c>
      <c r="AJ90" s="40"/>
      <c r="AK90" s="40"/>
      <c r="AL90" s="40"/>
      <c r="AM90" s="80" t="str">
        <f>IF(E20="","",E20)</f>
        <v>Kadeřábek</v>
      </c>
      <c r="AN90" s="71"/>
      <c r="AO90" s="71"/>
      <c r="AP90" s="71"/>
      <c r="AQ90" s="40"/>
      <c r="AR90" s="41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1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62</v>
      </c>
      <c r="D92" s="94"/>
      <c r="E92" s="94"/>
      <c r="F92" s="94"/>
      <c r="G92" s="94"/>
      <c r="H92" s="95"/>
      <c r="I92" s="96" t="s">
        <v>63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64</v>
      </c>
      <c r="AH92" s="94"/>
      <c r="AI92" s="94"/>
      <c r="AJ92" s="94"/>
      <c r="AK92" s="94"/>
      <c r="AL92" s="94"/>
      <c r="AM92" s="94"/>
      <c r="AN92" s="96" t="s">
        <v>65</v>
      </c>
      <c r="AO92" s="94"/>
      <c r="AP92" s="98"/>
      <c r="AQ92" s="99" t="s">
        <v>66</v>
      </c>
      <c r="AR92" s="41"/>
      <c r="AS92" s="100" t="s">
        <v>67</v>
      </c>
      <c r="AT92" s="101" t="s">
        <v>68</v>
      </c>
      <c r="AU92" s="101" t="s">
        <v>69</v>
      </c>
      <c r="AV92" s="101" t="s">
        <v>70</v>
      </c>
      <c r="AW92" s="101" t="s">
        <v>71</v>
      </c>
      <c r="AX92" s="101" t="s">
        <v>72</v>
      </c>
      <c r="AY92" s="101" t="s">
        <v>73</v>
      </c>
      <c r="AZ92" s="101" t="s">
        <v>74</v>
      </c>
      <c r="BA92" s="101" t="s">
        <v>75</v>
      </c>
      <c r="BB92" s="101" t="s">
        <v>76</v>
      </c>
      <c r="BC92" s="101" t="s">
        <v>77</v>
      </c>
      <c r="BD92" s="102" t="s">
        <v>78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1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79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ROUND(AZ94*L32,2)</f>
        <v>0</v>
      </c>
      <c r="AW94" s="114">
        <f>ROUND(BA94*L33,2)</f>
        <v>0</v>
      </c>
      <c r="AX94" s="114">
        <f>ROUND(BB94*L32,2)</f>
        <v>0</v>
      </c>
      <c r="AY94" s="114">
        <f>ROUND(BC94*L33,2)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80</v>
      </c>
      <c r="BT94" s="117" t="s">
        <v>81</v>
      </c>
      <c r="BU94" s="118" t="s">
        <v>82</v>
      </c>
      <c r="BV94" s="117" t="s">
        <v>83</v>
      </c>
      <c r="BW94" s="117" t="s">
        <v>5</v>
      </c>
      <c r="BX94" s="117" t="s">
        <v>84</v>
      </c>
      <c r="CL94" s="117" t="s">
        <v>1</v>
      </c>
    </row>
    <row r="95" s="7" customFormat="1" ht="16.5" customHeight="1">
      <c r="A95" s="119" t="s">
        <v>85</v>
      </c>
      <c r="B95" s="120"/>
      <c r="C95" s="121"/>
      <c r="D95" s="122" t="s">
        <v>86</v>
      </c>
      <c r="E95" s="122"/>
      <c r="F95" s="122"/>
      <c r="G95" s="122"/>
      <c r="H95" s="122"/>
      <c r="I95" s="123"/>
      <c r="J95" s="122" t="s">
        <v>87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'SO-01 - Horní Beřkovice -...'!J32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88</v>
      </c>
      <c r="AR95" s="126"/>
      <c r="AS95" s="127">
        <v>0</v>
      </c>
      <c r="AT95" s="128">
        <f>ROUND(SUM(AV95:AW95),2)</f>
        <v>0</v>
      </c>
      <c r="AU95" s="129">
        <f>'SO-01 - Horní Beřkovice -...'!P131</f>
        <v>0</v>
      </c>
      <c r="AV95" s="128">
        <f>'SO-01 - Horní Beřkovice -...'!J35</f>
        <v>0</v>
      </c>
      <c r="AW95" s="128">
        <f>'SO-01 - Horní Beřkovice -...'!J36</f>
        <v>0</v>
      </c>
      <c r="AX95" s="128">
        <f>'SO-01 - Horní Beřkovice -...'!J37</f>
        <v>0</v>
      </c>
      <c r="AY95" s="128">
        <f>'SO-01 - Horní Beřkovice -...'!J38</f>
        <v>0</v>
      </c>
      <c r="AZ95" s="128">
        <f>'SO-01 - Horní Beřkovice -...'!F35</f>
        <v>0</v>
      </c>
      <c r="BA95" s="128">
        <f>'SO-01 - Horní Beřkovice -...'!F36</f>
        <v>0</v>
      </c>
      <c r="BB95" s="128">
        <f>'SO-01 - Horní Beřkovice -...'!F37</f>
        <v>0</v>
      </c>
      <c r="BC95" s="128">
        <f>'SO-01 - Horní Beřkovice -...'!F38</f>
        <v>0</v>
      </c>
      <c r="BD95" s="130">
        <f>'SO-01 - Horní Beřkovice -...'!F39</f>
        <v>0</v>
      </c>
      <c r="BE95" s="7"/>
      <c r="BT95" s="131" t="s">
        <v>21</v>
      </c>
      <c r="BV95" s="131" t="s">
        <v>83</v>
      </c>
      <c r="BW95" s="131" t="s">
        <v>89</v>
      </c>
      <c r="BX95" s="131" t="s">
        <v>5</v>
      </c>
      <c r="CL95" s="131" t="s">
        <v>1</v>
      </c>
      <c r="CM95" s="131" t="s">
        <v>90</v>
      </c>
    </row>
    <row r="96" s="7" customFormat="1" ht="16.5" customHeight="1">
      <c r="A96" s="119" t="s">
        <v>85</v>
      </c>
      <c r="B96" s="120"/>
      <c r="C96" s="121"/>
      <c r="D96" s="122" t="s">
        <v>91</v>
      </c>
      <c r="E96" s="122"/>
      <c r="F96" s="122"/>
      <c r="G96" s="122"/>
      <c r="H96" s="122"/>
      <c r="I96" s="123"/>
      <c r="J96" s="122" t="s">
        <v>92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'SO-02 - Horní Beřkovice -...'!J32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88</v>
      </c>
      <c r="AR96" s="126"/>
      <c r="AS96" s="132">
        <v>0</v>
      </c>
      <c r="AT96" s="133">
        <f>ROUND(SUM(AV96:AW96),2)</f>
        <v>0</v>
      </c>
      <c r="AU96" s="134">
        <f>'SO-02 - Horní Beřkovice -...'!P132</f>
        <v>0</v>
      </c>
      <c r="AV96" s="133">
        <f>'SO-02 - Horní Beřkovice -...'!J35</f>
        <v>0</v>
      </c>
      <c r="AW96" s="133">
        <f>'SO-02 - Horní Beřkovice -...'!J36</f>
        <v>0</v>
      </c>
      <c r="AX96" s="133">
        <f>'SO-02 - Horní Beřkovice -...'!J37</f>
        <v>0</v>
      </c>
      <c r="AY96" s="133">
        <f>'SO-02 - Horní Beřkovice -...'!J38</f>
        <v>0</v>
      </c>
      <c r="AZ96" s="133">
        <f>'SO-02 - Horní Beřkovice -...'!F35</f>
        <v>0</v>
      </c>
      <c r="BA96" s="133">
        <f>'SO-02 - Horní Beřkovice -...'!F36</f>
        <v>0</v>
      </c>
      <c r="BB96" s="133">
        <f>'SO-02 - Horní Beřkovice -...'!F37</f>
        <v>0</v>
      </c>
      <c r="BC96" s="133">
        <f>'SO-02 - Horní Beřkovice -...'!F38</f>
        <v>0</v>
      </c>
      <c r="BD96" s="135">
        <f>'SO-02 - Horní Beřkovice -...'!F39</f>
        <v>0</v>
      </c>
      <c r="BE96" s="7"/>
      <c r="BT96" s="131" t="s">
        <v>21</v>
      </c>
      <c r="BV96" s="131" t="s">
        <v>83</v>
      </c>
      <c r="BW96" s="131" t="s">
        <v>93</v>
      </c>
      <c r="BX96" s="131" t="s">
        <v>5</v>
      </c>
      <c r="CL96" s="131" t="s">
        <v>1</v>
      </c>
      <c r="CM96" s="131" t="s">
        <v>90</v>
      </c>
    </row>
    <row r="97"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  <c r="AP97" s="20"/>
      <c r="AQ97" s="20"/>
      <c r="AR97" s="18"/>
    </row>
    <row r="98" s="2" customFormat="1" ht="30" customHeight="1">
      <c r="A98" s="38"/>
      <c r="B98" s="39"/>
      <c r="C98" s="107" t="s">
        <v>94</v>
      </c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110">
        <f>ROUND(SUM(AG99:AG102), 2)</f>
        <v>0</v>
      </c>
      <c r="AH98" s="110"/>
      <c r="AI98" s="110"/>
      <c r="AJ98" s="110"/>
      <c r="AK98" s="110"/>
      <c r="AL98" s="110"/>
      <c r="AM98" s="110"/>
      <c r="AN98" s="110">
        <f>ROUND(SUM(AN99:AN102), 2)</f>
        <v>0</v>
      </c>
      <c r="AO98" s="110"/>
      <c r="AP98" s="110"/>
      <c r="AQ98" s="136"/>
      <c r="AR98" s="41"/>
      <c r="AS98" s="100" t="s">
        <v>95</v>
      </c>
      <c r="AT98" s="101" t="s">
        <v>96</v>
      </c>
      <c r="AU98" s="101" t="s">
        <v>45</v>
      </c>
      <c r="AV98" s="102" t="s">
        <v>68</v>
      </c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19.92" customHeight="1">
      <c r="A99" s="38"/>
      <c r="B99" s="39"/>
      <c r="C99" s="40"/>
      <c r="D99" s="137" t="s">
        <v>97</v>
      </c>
      <c r="E99" s="137"/>
      <c r="F99" s="137"/>
      <c r="G99" s="137"/>
      <c r="H99" s="137"/>
      <c r="I99" s="137"/>
      <c r="J99" s="137"/>
      <c r="K99" s="137"/>
      <c r="L99" s="137"/>
      <c r="M99" s="137"/>
      <c r="N99" s="137"/>
      <c r="O99" s="137"/>
      <c r="P99" s="137"/>
      <c r="Q99" s="137"/>
      <c r="R99" s="137"/>
      <c r="S99" s="137"/>
      <c r="T99" s="137"/>
      <c r="U99" s="137"/>
      <c r="V99" s="137"/>
      <c r="W99" s="137"/>
      <c r="X99" s="137"/>
      <c r="Y99" s="137"/>
      <c r="Z99" s="137"/>
      <c r="AA99" s="137"/>
      <c r="AB99" s="137"/>
      <c r="AC99" s="40"/>
      <c r="AD99" s="40"/>
      <c r="AE99" s="40"/>
      <c r="AF99" s="40"/>
      <c r="AG99" s="138">
        <f>ROUND(AG94 * AS99, 2)</f>
        <v>0</v>
      </c>
      <c r="AH99" s="139"/>
      <c r="AI99" s="139"/>
      <c r="AJ99" s="139"/>
      <c r="AK99" s="139"/>
      <c r="AL99" s="139"/>
      <c r="AM99" s="139"/>
      <c r="AN99" s="139">
        <f>ROUND(AG99 + AV99, 2)</f>
        <v>0</v>
      </c>
      <c r="AO99" s="139"/>
      <c r="AP99" s="139"/>
      <c r="AQ99" s="40"/>
      <c r="AR99" s="41"/>
      <c r="AS99" s="140">
        <v>0</v>
      </c>
      <c r="AT99" s="141" t="s">
        <v>98</v>
      </c>
      <c r="AU99" s="141" t="s">
        <v>46</v>
      </c>
      <c r="AV99" s="142">
        <f>ROUND(IF(AU99="základní",AG99*L32,IF(AU99="snížená",AG99*L33,0)), 2)</f>
        <v>0</v>
      </c>
      <c r="AW99" s="38"/>
      <c r="AX99" s="38"/>
      <c r="AY99" s="38"/>
      <c r="AZ99" s="38"/>
      <c r="BA99" s="38"/>
      <c r="BB99" s="38"/>
      <c r="BC99" s="38"/>
      <c r="BD99" s="38"/>
      <c r="BE99" s="38"/>
      <c r="BV99" s="15" t="s">
        <v>99</v>
      </c>
      <c r="BY99" s="143">
        <f>IF(AU99="základní",AV99,0)</f>
        <v>0</v>
      </c>
      <c r="BZ99" s="143">
        <f>IF(AU99="snížená",AV99,0)</f>
        <v>0</v>
      </c>
      <c r="CA99" s="143">
        <v>0</v>
      </c>
      <c r="CB99" s="143">
        <v>0</v>
      </c>
      <c r="CC99" s="143">
        <v>0</v>
      </c>
      <c r="CD99" s="143">
        <f>IF(AU99="základní",AG99,0)</f>
        <v>0</v>
      </c>
      <c r="CE99" s="143">
        <f>IF(AU99="snížená",AG99,0)</f>
        <v>0</v>
      </c>
      <c r="CF99" s="143">
        <f>IF(AU99="zákl. přenesená",AG99,0)</f>
        <v>0</v>
      </c>
      <c r="CG99" s="143">
        <f>IF(AU99="sníž. přenesená",AG99,0)</f>
        <v>0</v>
      </c>
      <c r="CH99" s="143">
        <f>IF(AU99="nulová",AG99,0)</f>
        <v>0</v>
      </c>
      <c r="CI99" s="15">
        <f>IF(AU99="základní",1,IF(AU99="snížená",2,IF(AU99="zákl. přenesená",4,IF(AU99="sníž. přenesená",5,3))))</f>
        <v>1</v>
      </c>
      <c r="CJ99" s="15">
        <f>IF(AT99="stavební čast",1,IF(AT99="investiční čast",2,3))</f>
        <v>1</v>
      </c>
      <c r="CK99" s="15" t="str">
        <f>IF(D99="Vyplň vlastní","","x")</f>
        <v>x</v>
      </c>
    </row>
    <row r="100" s="2" customFormat="1" ht="19.92" customHeight="1">
      <c r="A100" s="38"/>
      <c r="B100" s="39"/>
      <c r="C100" s="40"/>
      <c r="D100" s="144" t="s">
        <v>100</v>
      </c>
      <c r="E100" s="137"/>
      <c r="F100" s="137"/>
      <c r="G100" s="137"/>
      <c r="H100" s="137"/>
      <c r="I100" s="137"/>
      <c r="J100" s="137"/>
      <c r="K100" s="137"/>
      <c r="L100" s="137"/>
      <c r="M100" s="137"/>
      <c r="N100" s="137"/>
      <c r="O100" s="137"/>
      <c r="P100" s="137"/>
      <c r="Q100" s="137"/>
      <c r="R100" s="137"/>
      <c r="S100" s="137"/>
      <c r="T100" s="137"/>
      <c r="U100" s="137"/>
      <c r="V100" s="137"/>
      <c r="W100" s="137"/>
      <c r="X100" s="137"/>
      <c r="Y100" s="137"/>
      <c r="Z100" s="137"/>
      <c r="AA100" s="137"/>
      <c r="AB100" s="137"/>
      <c r="AC100" s="40"/>
      <c r="AD100" s="40"/>
      <c r="AE100" s="40"/>
      <c r="AF100" s="40"/>
      <c r="AG100" s="138">
        <f>ROUND(AG94 * AS100, 2)</f>
        <v>0</v>
      </c>
      <c r="AH100" s="139"/>
      <c r="AI100" s="139"/>
      <c r="AJ100" s="139"/>
      <c r="AK100" s="139"/>
      <c r="AL100" s="139"/>
      <c r="AM100" s="139"/>
      <c r="AN100" s="139">
        <f>ROUND(AG100 + AV100, 2)</f>
        <v>0</v>
      </c>
      <c r="AO100" s="139"/>
      <c r="AP100" s="139"/>
      <c r="AQ100" s="40"/>
      <c r="AR100" s="41"/>
      <c r="AS100" s="140">
        <v>0</v>
      </c>
      <c r="AT100" s="141" t="s">
        <v>98</v>
      </c>
      <c r="AU100" s="141" t="s">
        <v>46</v>
      </c>
      <c r="AV100" s="142">
        <f>ROUND(IF(AU100="základní",AG100*L32,IF(AU100="snížená",AG100*L33,0)), 2)</f>
        <v>0</v>
      </c>
      <c r="AW100" s="38"/>
      <c r="AX100" s="38"/>
      <c r="AY100" s="38"/>
      <c r="AZ100" s="38"/>
      <c r="BA100" s="38"/>
      <c r="BB100" s="38"/>
      <c r="BC100" s="38"/>
      <c r="BD100" s="38"/>
      <c r="BE100" s="38"/>
      <c r="BV100" s="15" t="s">
        <v>101</v>
      </c>
      <c r="BY100" s="143">
        <f>IF(AU100="základní",AV100,0)</f>
        <v>0</v>
      </c>
      <c r="BZ100" s="143">
        <f>IF(AU100="snížená",AV100,0)</f>
        <v>0</v>
      </c>
      <c r="CA100" s="143">
        <v>0</v>
      </c>
      <c r="CB100" s="143">
        <v>0</v>
      </c>
      <c r="CC100" s="143">
        <v>0</v>
      </c>
      <c r="CD100" s="143">
        <f>IF(AU100="základní",AG100,0)</f>
        <v>0</v>
      </c>
      <c r="CE100" s="143">
        <f>IF(AU100="snížená",AG100,0)</f>
        <v>0</v>
      </c>
      <c r="CF100" s="143">
        <f>IF(AU100="zákl. přenesená",AG100,0)</f>
        <v>0</v>
      </c>
      <c r="CG100" s="143">
        <f>IF(AU100="sníž. přenesená",AG100,0)</f>
        <v>0</v>
      </c>
      <c r="CH100" s="143">
        <f>IF(AU100="nulová",AG100,0)</f>
        <v>0</v>
      </c>
      <c r="CI100" s="15">
        <f>IF(AU100="základní",1,IF(AU100="snížená",2,IF(AU100="zákl. přenesená",4,IF(AU100="sníž. přenesená",5,3))))</f>
        <v>1</v>
      </c>
      <c r="CJ100" s="15">
        <f>IF(AT100="stavební čast",1,IF(AT100="investiční čast",2,3))</f>
        <v>1</v>
      </c>
      <c r="CK100" s="15" t="str">
        <f>IF(D100="Vyplň vlastní","","x")</f>
        <v/>
      </c>
    </row>
    <row r="101" s="2" customFormat="1" ht="19.92" customHeight="1">
      <c r="A101" s="38"/>
      <c r="B101" s="39"/>
      <c r="C101" s="40"/>
      <c r="D101" s="144" t="s">
        <v>100</v>
      </c>
      <c r="E101" s="137"/>
      <c r="F101" s="137"/>
      <c r="G101" s="137"/>
      <c r="H101" s="137"/>
      <c r="I101" s="137"/>
      <c r="J101" s="137"/>
      <c r="K101" s="137"/>
      <c r="L101" s="137"/>
      <c r="M101" s="137"/>
      <c r="N101" s="137"/>
      <c r="O101" s="137"/>
      <c r="P101" s="137"/>
      <c r="Q101" s="137"/>
      <c r="R101" s="137"/>
      <c r="S101" s="137"/>
      <c r="T101" s="137"/>
      <c r="U101" s="137"/>
      <c r="V101" s="137"/>
      <c r="W101" s="137"/>
      <c r="X101" s="137"/>
      <c r="Y101" s="137"/>
      <c r="Z101" s="137"/>
      <c r="AA101" s="137"/>
      <c r="AB101" s="137"/>
      <c r="AC101" s="40"/>
      <c r="AD101" s="40"/>
      <c r="AE101" s="40"/>
      <c r="AF101" s="40"/>
      <c r="AG101" s="138">
        <f>ROUND(AG94 * AS101, 2)</f>
        <v>0</v>
      </c>
      <c r="AH101" s="139"/>
      <c r="AI101" s="139"/>
      <c r="AJ101" s="139"/>
      <c r="AK101" s="139"/>
      <c r="AL101" s="139"/>
      <c r="AM101" s="139"/>
      <c r="AN101" s="139">
        <f>ROUND(AG101 + AV101, 2)</f>
        <v>0</v>
      </c>
      <c r="AO101" s="139"/>
      <c r="AP101" s="139"/>
      <c r="AQ101" s="40"/>
      <c r="AR101" s="41"/>
      <c r="AS101" s="140">
        <v>0</v>
      </c>
      <c r="AT101" s="141" t="s">
        <v>98</v>
      </c>
      <c r="AU101" s="141" t="s">
        <v>46</v>
      </c>
      <c r="AV101" s="142">
        <f>ROUND(IF(AU101="základní",AG101*L32,IF(AU101="snížená",AG101*L33,0)), 2)</f>
        <v>0</v>
      </c>
      <c r="AW101" s="38"/>
      <c r="AX101" s="38"/>
      <c r="AY101" s="38"/>
      <c r="AZ101" s="38"/>
      <c r="BA101" s="38"/>
      <c r="BB101" s="38"/>
      <c r="BC101" s="38"/>
      <c r="BD101" s="38"/>
      <c r="BE101" s="38"/>
      <c r="BV101" s="15" t="s">
        <v>101</v>
      </c>
      <c r="BY101" s="143">
        <f>IF(AU101="základní",AV101,0)</f>
        <v>0</v>
      </c>
      <c r="BZ101" s="143">
        <f>IF(AU101="snížená",AV101,0)</f>
        <v>0</v>
      </c>
      <c r="CA101" s="143">
        <v>0</v>
      </c>
      <c r="CB101" s="143">
        <v>0</v>
      </c>
      <c r="CC101" s="143">
        <v>0</v>
      </c>
      <c r="CD101" s="143">
        <f>IF(AU101="základní",AG101,0)</f>
        <v>0</v>
      </c>
      <c r="CE101" s="143">
        <f>IF(AU101="snížená",AG101,0)</f>
        <v>0</v>
      </c>
      <c r="CF101" s="143">
        <f>IF(AU101="zákl. přenesená",AG101,0)</f>
        <v>0</v>
      </c>
      <c r="CG101" s="143">
        <f>IF(AU101="sníž. přenesená",AG101,0)</f>
        <v>0</v>
      </c>
      <c r="CH101" s="143">
        <f>IF(AU101="nulová",AG101,0)</f>
        <v>0</v>
      </c>
      <c r="CI101" s="15">
        <f>IF(AU101="základní",1,IF(AU101="snížená",2,IF(AU101="zákl. přenesená",4,IF(AU101="sníž. přenesená",5,3))))</f>
        <v>1</v>
      </c>
      <c r="CJ101" s="15">
        <f>IF(AT101="stavební čast",1,IF(AT101="investiční čast",2,3))</f>
        <v>1</v>
      </c>
      <c r="CK101" s="15" t="str">
        <f>IF(D101="Vyplň vlastní","","x")</f>
        <v/>
      </c>
    </row>
    <row r="102" s="2" customFormat="1" ht="19.92" customHeight="1">
      <c r="A102" s="38"/>
      <c r="B102" s="39"/>
      <c r="C102" s="40"/>
      <c r="D102" s="144" t="s">
        <v>100</v>
      </c>
      <c r="E102" s="137"/>
      <c r="F102" s="137"/>
      <c r="G102" s="137"/>
      <c r="H102" s="137"/>
      <c r="I102" s="137"/>
      <c r="J102" s="137"/>
      <c r="K102" s="137"/>
      <c r="L102" s="137"/>
      <c r="M102" s="137"/>
      <c r="N102" s="137"/>
      <c r="O102" s="137"/>
      <c r="P102" s="137"/>
      <c r="Q102" s="137"/>
      <c r="R102" s="137"/>
      <c r="S102" s="137"/>
      <c r="T102" s="137"/>
      <c r="U102" s="137"/>
      <c r="V102" s="137"/>
      <c r="W102" s="137"/>
      <c r="X102" s="137"/>
      <c r="Y102" s="137"/>
      <c r="Z102" s="137"/>
      <c r="AA102" s="137"/>
      <c r="AB102" s="137"/>
      <c r="AC102" s="40"/>
      <c r="AD102" s="40"/>
      <c r="AE102" s="40"/>
      <c r="AF102" s="40"/>
      <c r="AG102" s="138">
        <f>ROUND(AG94 * AS102, 2)</f>
        <v>0</v>
      </c>
      <c r="AH102" s="139"/>
      <c r="AI102" s="139"/>
      <c r="AJ102" s="139"/>
      <c r="AK102" s="139"/>
      <c r="AL102" s="139"/>
      <c r="AM102" s="139"/>
      <c r="AN102" s="139">
        <f>ROUND(AG102 + AV102, 2)</f>
        <v>0</v>
      </c>
      <c r="AO102" s="139"/>
      <c r="AP102" s="139"/>
      <c r="AQ102" s="40"/>
      <c r="AR102" s="41"/>
      <c r="AS102" s="145">
        <v>0</v>
      </c>
      <c r="AT102" s="146" t="s">
        <v>98</v>
      </c>
      <c r="AU102" s="146" t="s">
        <v>46</v>
      </c>
      <c r="AV102" s="147">
        <f>ROUND(IF(AU102="základní",AG102*L32,IF(AU102="snížená",AG102*L33,0)), 2)</f>
        <v>0</v>
      </c>
      <c r="AW102" s="38"/>
      <c r="AX102" s="38"/>
      <c r="AY102" s="38"/>
      <c r="AZ102" s="38"/>
      <c r="BA102" s="38"/>
      <c r="BB102" s="38"/>
      <c r="BC102" s="38"/>
      <c r="BD102" s="38"/>
      <c r="BE102" s="38"/>
      <c r="BV102" s="15" t="s">
        <v>101</v>
      </c>
      <c r="BY102" s="143">
        <f>IF(AU102="základní",AV102,0)</f>
        <v>0</v>
      </c>
      <c r="BZ102" s="143">
        <f>IF(AU102="snížená",AV102,0)</f>
        <v>0</v>
      </c>
      <c r="CA102" s="143">
        <v>0</v>
      </c>
      <c r="CB102" s="143">
        <v>0</v>
      </c>
      <c r="CC102" s="143">
        <v>0</v>
      </c>
      <c r="CD102" s="143">
        <f>IF(AU102="základní",AG102,0)</f>
        <v>0</v>
      </c>
      <c r="CE102" s="143">
        <f>IF(AU102="snížená",AG102,0)</f>
        <v>0</v>
      </c>
      <c r="CF102" s="143">
        <f>IF(AU102="zákl. přenesená",AG102,0)</f>
        <v>0</v>
      </c>
      <c r="CG102" s="143">
        <f>IF(AU102="sníž. přenesená",AG102,0)</f>
        <v>0</v>
      </c>
      <c r="CH102" s="143">
        <f>IF(AU102="nulová",AG102,0)</f>
        <v>0</v>
      </c>
      <c r="CI102" s="15">
        <f>IF(AU102="základní",1,IF(AU102="snížená",2,IF(AU102="zákl. přenesená",4,IF(AU102="sníž. přenesená",5,3))))</f>
        <v>1</v>
      </c>
      <c r="CJ102" s="15">
        <f>IF(AT102="stavební čast",1,IF(AT102="investiční čast",2,3))</f>
        <v>1</v>
      </c>
      <c r="CK102" s="15" t="str">
        <f>IF(D102="Vyplň vlastní","","x")</f>
        <v/>
      </c>
    </row>
    <row r="103" s="2" customFormat="1" ht="10.8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  <c r="AM103" s="40"/>
      <c r="AN103" s="40"/>
      <c r="AO103" s="40"/>
      <c r="AP103" s="40"/>
      <c r="AQ103" s="40"/>
      <c r="AR103" s="41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</row>
    <row r="104" s="2" customFormat="1" ht="30" customHeight="1">
      <c r="A104" s="38"/>
      <c r="B104" s="39"/>
      <c r="C104" s="148" t="s">
        <v>102</v>
      </c>
      <c r="D104" s="149"/>
      <c r="E104" s="149"/>
      <c r="F104" s="149"/>
      <c r="G104" s="149"/>
      <c r="H104" s="149"/>
      <c r="I104" s="149"/>
      <c r="J104" s="149"/>
      <c r="K104" s="149"/>
      <c r="L104" s="149"/>
      <c r="M104" s="149"/>
      <c r="N104" s="149"/>
      <c r="O104" s="149"/>
      <c r="P104" s="149"/>
      <c r="Q104" s="149"/>
      <c r="R104" s="149"/>
      <c r="S104" s="149"/>
      <c r="T104" s="149"/>
      <c r="U104" s="149"/>
      <c r="V104" s="149"/>
      <c r="W104" s="149"/>
      <c r="X104" s="149"/>
      <c r="Y104" s="149"/>
      <c r="Z104" s="149"/>
      <c r="AA104" s="149"/>
      <c r="AB104" s="149"/>
      <c r="AC104" s="149"/>
      <c r="AD104" s="149"/>
      <c r="AE104" s="149"/>
      <c r="AF104" s="149"/>
      <c r="AG104" s="150">
        <f>ROUND(AG94 + AG98, 2)</f>
        <v>0</v>
      </c>
      <c r="AH104" s="150"/>
      <c r="AI104" s="150"/>
      <c r="AJ104" s="150"/>
      <c r="AK104" s="150"/>
      <c r="AL104" s="150"/>
      <c r="AM104" s="150"/>
      <c r="AN104" s="150">
        <f>ROUND(AN94 + AN98, 2)</f>
        <v>0</v>
      </c>
      <c r="AO104" s="150"/>
      <c r="AP104" s="150"/>
      <c r="AQ104" s="149"/>
      <c r="AR104" s="41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7"/>
      <c r="M105" s="67"/>
      <c r="N105" s="67"/>
      <c r="O105" s="67"/>
      <c r="P105" s="67"/>
      <c r="Q105" s="67"/>
      <c r="R105" s="67"/>
      <c r="S105" s="67"/>
      <c r="T105" s="67"/>
      <c r="U105" s="67"/>
      <c r="V105" s="67"/>
      <c r="W105" s="67"/>
      <c r="X105" s="67"/>
      <c r="Y105" s="67"/>
      <c r="Z105" s="67"/>
      <c r="AA105" s="67"/>
      <c r="AB105" s="67"/>
      <c r="AC105" s="67"/>
      <c r="AD105" s="67"/>
      <c r="AE105" s="67"/>
      <c r="AF105" s="67"/>
      <c r="AG105" s="67"/>
      <c r="AH105" s="67"/>
      <c r="AI105" s="67"/>
      <c r="AJ105" s="67"/>
      <c r="AK105" s="67"/>
      <c r="AL105" s="67"/>
      <c r="AM105" s="67"/>
      <c r="AN105" s="67"/>
      <c r="AO105" s="67"/>
      <c r="AP105" s="67"/>
      <c r="AQ105" s="67"/>
      <c r="AR105" s="41"/>
      <c r="AS105" s="38"/>
      <c r="AT105" s="38"/>
      <c r="AU105" s="38"/>
      <c r="AV105" s="38"/>
      <c r="AW105" s="38"/>
      <c r="AX105" s="38"/>
      <c r="AY105" s="38"/>
      <c r="AZ105" s="38"/>
      <c r="BA105" s="38"/>
      <c r="BB105" s="38"/>
      <c r="BC105" s="38"/>
      <c r="BD105" s="38"/>
      <c r="BE105" s="38"/>
    </row>
  </sheetData>
  <sheetProtection sheet="1" formatColumns="0" formatRows="0" objects="1" scenarios="1" spinCount="100000" saltValue="aK64CtVz5ob6zCnga10pmltjiX+MjyJeN71KmcDuraC/cVWCpiPMUALI7nvN7RGXPjxK+GYC/qBcH9qO/SB/6A==" hashValue="bnD6lAPsTY9xLpsCrX3xJeCq7D331dwbGADmIo+77gMdNB8iF9FNgB8WaUeid4jkFfAU8+6nLzM56vhmcC4oqg==" algorithmName="SHA-512" password="CC35"/>
  <mergeCells count="64">
    <mergeCell ref="L85:AO85"/>
    <mergeCell ref="AM87:AN87"/>
    <mergeCell ref="AS89:AT91"/>
    <mergeCell ref="AM89:AP89"/>
    <mergeCell ref="AM90:AP90"/>
    <mergeCell ref="AG92:AM92"/>
    <mergeCell ref="AN92:AP92"/>
    <mergeCell ref="I92:AF92"/>
    <mergeCell ref="C92:G92"/>
    <mergeCell ref="D95:H95"/>
    <mergeCell ref="J95:AF95"/>
    <mergeCell ref="AG95:AM95"/>
    <mergeCell ref="AN95:AP95"/>
    <mergeCell ref="D96:H96"/>
    <mergeCell ref="AG96:AM96"/>
    <mergeCell ref="AN96:AP96"/>
    <mergeCell ref="J96:AF96"/>
    <mergeCell ref="AG99:AM99"/>
    <mergeCell ref="AN99:AP99"/>
    <mergeCell ref="D99:AB99"/>
    <mergeCell ref="D100:AB100"/>
    <mergeCell ref="AG100:AM100"/>
    <mergeCell ref="AN100:AP100"/>
    <mergeCell ref="D101:AB101"/>
    <mergeCell ref="AG101:AM101"/>
    <mergeCell ref="AN101:AP101"/>
    <mergeCell ref="D102:AB102"/>
    <mergeCell ref="AG102:AM102"/>
    <mergeCell ref="AN102:AP102"/>
    <mergeCell ref="AG94:AM94"/>
    <mergeCell ref="AN94:AP94"/>
    <mergeCell ref="AG98:AM98"/>
    <mergeCell ref="AN98:AP98"/>
    <mergeCell ref="AG104:AM104"/>
    <mergeCell ref="AN104:AP10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L31:P31"/>
    <mergeCell ref="W31:AE31"/>
    <mergeCell ref="AK32:AO32"/>
    <mergeCell ref="W32:AE32"/>
    <mergeCell ref="L32:P32"/>
    <mergeCell ref="W33:AE33"/>
    <mergeCell ref="AK33:AO33"/>
    <mergeCell ref="L33:P33"/>
    <mergeCell ref="AK34:AO34"/>
    <mergeCell ref="L34:P34"/>
    <mergeCell ref="W34:AE34"/>
    <mergeCell ref="W35:AE35"/>
    <mergeCell ref="L35:P35"/>
    <mergeCell ref="AK35:AO35"/>
    <mergeCell ref="AK36:AO36"/>
    <mergeCell ref="W36:AE36"/>
    <mergeCell ref="L36:P36"/>
    <mergeCell ref="AK38:AO38"/>
    <mergeCell ref="X38:AB38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8:AU102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8:AT102">
      <formula1>"stavební čast, technologická čast, investiční čast"</formula1>
    </dataValidation>
  </dataValidations>
  <hyperlinks>
    <hyperlink ref="A95" location="'SO-01 - Horní Beřkovice -...'!C2" display="/"/>
    <hyperlink ref="A96" location="'SO-02 - Horní Beřkovice -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5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5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89</v>
      </c>
    </row>
    <row r="3" s="1" customFormat="1" ht="6.96" customHeight="1">
      <c r="B3" s="152"/>
      <c r="C3" s="153"/>
      <c r="D3" s="153"/>
      <c r="E3" s="153"/>
      <c r="F3" s="153"/>
      <c r="G3" s="153"/>
      <c r="H3" s="153"/>
      <c r="I3" s="154"/>
      <c r="J3" s="153"/>
      <c r="K3" s="153"/>
      <c r="L3" s="18"/>
      <c r="AT3" s="15" t="s">
        <v>90</v>
      </c>
    </row>
    <row r="4" s="1" customFormat="1" ht="24.96" customHeight="1">
      <c r="B4" s="18"/>
      <c r="D4" s="155" t="s">
        <v>103</v>
      </c>
      <c r="I4" s="151"/>
      <c r="L4" s="18"/>
      <c r="M4" s="156" t="s">
        <v>10</v>
      </c>
      <c r="AT4" s="15" t="s">
        <v>4</v>
      </c>
    </row>
    <row r="5" s="1" customFormat="1" ht="6.96" customHeight="1">
      <c r="B5" s="18"/>
      <c r="I5" s="151"/>
      <c r="L5" s="18"/>
    </row>
    <row r="6" s="1" customFormat="1" ht="12" customHeight="1">
      <c r="B6" s="18"/>
      <c r="D6" s="157" t="s">
        <v>16</v>
      </c>
      <c r="I6" s="151"/>
      <c r="L6" s="18"/>
    </row>
    <row r="7" s="1" customFormat="1" ht="16.5" customHeight="1">
      <c r="B7" s="18"/>
      <c r="E7" s="158" t="str">
        <f>'Rekapitulace stavby'!K6</f>
        <v>Oprava komunikace - Horní Beřkovice</v>
      </c>
      <c r="F7" s="157"/>
      <c r="G7" s="157"/>
      <c r="H7" s="157"/>
      <c r="I7" s="151"/>
      <c r="L7" s="18"/>
    </row>
    <row r="8" s="2" customFormat="1" ht="12" customHeight="1">
      <c r="A8" s="38"/>
      <c r="B8" s="41"/>
      <c r="C8" s="38"/>
      <c r="D8" s="157" t="s">
        <v>104</v>
      </c>
      <c r="E8" s="38"/>
      <c r="F8" s="38"/>
      <c r="G8" s="38"/>
      <c r="H8" s="38"/>
      <c r="I8" s="159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1"/>
      <c r="C9" s="38"/>
      <c r="D9" s="38"/>
      <c r="E9" s="160" t="s">
        <v>105</v>
      </c>
      <c r="F9" s="38"/>
      <c r="G9" s="38"/>
      <c r="H9" s="38"/>
      <c r="I9" s="159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1"/>
      <c r="C10" s="38"/>
      <c r="D10" s="38"/>
      <c r="E10" s="38"/>
      <c r="F10" s="38"/>
      <c r="G10" s="38"/>
      <c r="H10" s="38"/>
      <c r="I10" s="159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1"/>
      <c r="C11" s="38"/>
      <c r="D11" s="157" t="s">
        <v>19</v>
      </c>
      <c r="E11" s="38"/>
      <c r="F11" s="161" t="s">
        <v>1</v>
      </c>
      <c r="G11" s="38"/>
      <c r="H11" s="38"/>
      <c r="I11" s="162" t="s">
        <v>20</v>
      </c>
      <c r="J11" s="16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1"/>
      <c r="C12" s="38"/>
      <c r="D12" s="157" t="s">
        <v>22</v>
      </c>
      <c r="E12" s="38"/>
      <c r="F12" s="161" t="s">
        <v>23</v>
      </c>
      <c r="G12" s="38"/>
      <c r="H12" s="38"/>
      <c r="I12" s="162" t="s">
        <v>24</v>
      </c>
      <c r="J12" s="163" t="str">
        <f>'Rekapitulace stavby'!AN8</f>
        <v>6. 2. 2019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1"/>
      <c r="C13" s="38"/>
      <c r="D13" s="38"/>
      <c r="E13" s="38"/>
      <c r="F13" s="38"/>
      <c r="G13" s="38"/>
      <c r="H13" s="38"/>
      <c r="I13" s="159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1"/>
      <c r="C14" s="38"/>
      <c r="D14" s="157" t="s">
        <v>28</v>
      </c>
      <c r="E14" s="38"/>
      <c r="F14" s="38"/>
      <c r="G14" s="38"/>
      <c r="H14" s="38"/>
      <c r="I14" s="162" t="s">
        <v>29</v>
      </c>
      <c r="J14" s="161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1"/>
      <c r="C15" s="38"/>
      <c r="D15" s="38"/>
      <c r="E15" s="161" t="str">
        <f>IF('Rekapitulace stavby'!E11="","",'Rekapitulace stavby'!E11)</f>
        <v xml:space="preserve"> </v>
      </c>
      <c r="F15" s="38"/>
      <c r="G15" s="38"/>
      <c r="H15" s="38"/>
      <c r="I15" s="162" t="s">
        <v>31</v>
      </c>
      <c r="J15" s="161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1"/>
      <c r="C16" s="38"/>
      <c r="D16" s="38"/>
      <c r="E16" s="38"/>
      <c r="F16" s="38"/>
      <c r="G16" s="38"/>
      <c r="H16" s="38"/>
      <c r="I16" s="159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1"/>
      <c r="C17" s="38"/>
      <c r="D17" s="157" t="s">
        <v>32</v>
      </c>
      <c r="E17" s="38"/>
      <c r="F17" s="38"/>
      <c r="G17" s="38"/>
      <c r="H17" s="38"/>
      <c r="I17" s="162" t="s">
        <v>29</v>
      </c>
      <c r="J17" s="31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1"/>
      <c r="C18" s="38"/>
      <c r="D18" s="38"/>
      <c r="E18" s="31" t="str">
        <f>'Rekapitulace stavby'!E14</f>
        <v>Vyplň údaj</v>
      </c>
      <c r="F18" s="161"/>
      <c r="G18" s="161"/>
      <c r="H18" s="161"/>
      <c r="I18" s="162" t="s">
        <v>31</v>
      </c>
      <c r="J18" s="31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1"/>
      <c r="C19" s="38"/>
      <c r="D19" s="38"/>
      <c r="E19" s="38"/>
      <c r="F19" s="38"/>
      <c r="G19" s="38"/>
      <c r="H19" s="38"/>
      <c r="I19" s="159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1"/>
      <c r="C20" s="38"/>
      <c r="D20" s="157" t="s">
        <v>34</v>
      </c>
      <c r="E20" s="38"/>
      <c r="F20" s="38"/>
      <c r="G20" s="38"/>
      <c r="H20" s="38"/>
      <c r="I20" s="162" t="s">
        <v>29</v>
      </c>
      <c r="J20" s="161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1"/>
      <c r="C21" s="38"/>
      <c r="D21" s="38"/>
      <c r="E21" s="161" t="str">
        <f>IF('Rekapitulace stavby'!E17="","",'Rekapitulace stavby'!E17)</f>
        <v xml:space="preserve"> </v>
      </c>
      <c r="F21" s="38"/>
      <c r="G21" s="38"/>
      <c r="H21" s="38"/>
      <c r="I21" s="162" t="s">
        <v>31</v>
      </c>
      <c r="J21" s="161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1"/>
      <c r="C22" s="38"/>
      <c r="D22" s="38"/>
      <c r="E22" s="38"/>
      <c r="F22" s="38"/>
      <c r="G22" s="38"/>
      <c r="H22" s="38"/>
      <c r="I22" s="159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1"/>
      <c r="C23" s="38"/>
      <c r="D23" s="157" t="s">
        <v>36</v>
      </c>
      <c r="E23" s="38"/>
      <c r="F23" s="38"/>
      <c r="G23" s="38"/>
      <c r="H23" s="38"/>
      <c r="I23" s="162" t="s">
        <v>29</v>
      </c>
      <c r="J23" s="16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1"/>
      <c r="C24" s="38"/>
      <c r="D24" s="38"/>
      <c r="E24" s="161" t="s">
        <v>37</v>
      </c>
      <c r="F24" s="38"/>
      <c r="G24" s="38"/>
      <c r="H24" s="38"/>
      <c r="I24" s="162" t="s">
        <v>31</v>
      </c>
      <c r="J24" s="16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1"/>
      <c r="C25" s="38"/>
      <c r="D25" s="38"/>
      <c r="E25" s="38"/>
      <c r="F25" s="38"/>
      <c r="G25" s="38"/>
      <c r="H25" s="38"/>
      <c r="I25" s="159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1"/>
      <c r="C26" s="38"/>
      <c r="D26" s="157" t="s">
        <v>38</v>
      </c>
      <c r="E26" s="38"/>
      <c r="F26" s="38"/>
      <c r="G26" s="38"/>
      <c r="H26" s="38"/>
      <c r="I26" s="159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64"/>
      <c r="B27" s="165"/>
      <c r="C27" s="164"/>
      <c r="D27" s="164"/>
      <c r="E27" s="166" t="s">
        <v>1</v>
      </c>
      <c r="F27" s="166"/>
      <c r="G27" s="166"/>
      <c r="H27" s="166"/>
      <c r="I27" s="167"/>
      <c r="J27" s="164"/>
      <c r="K27" s="164"/>
      <c r="L27" s="168"/>
      <c r="S27" s="164"/>
      <c r="T27" s="164"/>
      <c r="U27" s="164"/>
      <c r="V27" s="164"/>
      <c r="W27" s="164"/>
      <c r="X27" s="164"/>
      <c r="Y27" s="164"/>
      <c r="Z27" s="164"/>
      <c r="AA27" s="164"/>
      <c r="AB27" s="164"/>
      <c r="AC27" s="164"/>
      <c r="AD27" s="164"/>
      <c r="AE27" s="164"/>
    </row>
    <row r="28" s="2" customFormat="1" ht="6.96" customHeight="1">
      <c r="A28" s="38"/>
      <c r="B28" s="41"/>
      <c r="C28" s="38"/>
      <c r="D28" s="38"/>
      <c r="E28" s="38"/>
      <c r="F28" s="38"/>
      <c r="G28" s="38"/>
      <c r="H28" s="38"/>
      <c r="I28" s="159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1"/>
      <c r="C29" s="38"/>
      <c r="D29" s="169"/>
      <c r="E29" s="169"/>
      <c r="F29" s="169"/>
      <c r="G29" s="169"/>
      <c r="H29" s="169"/>
      <c r="I29" s="170"/>
      <c r="J29" s="169"/>
      <c r="K29" s="16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1"/>
      <c r="C30" s="38"/>
      <c r="D30" s="161" t="s">
        <v>106</v>
      </c>
      <c r="E30" s="38"/>
      <c r="F30" s="38"/>
      <c r="G30" s="38"/>
      <c r="H30" s="38"/>
      <c r="I30" s="159"/>
      <c r="J30" s="171">
        <f>J96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1"/>
      <c r="C31" s="38"/>
      <c r="D31" s="172" t="s">
        <v>97</v>
      </c>
      <c r="E31" s="38"/>
      <c r="F31" s="38"/>
      <c r="G31" s="38"/>
      <c r="H31" s="38"/>
      <c r="I31" s="159"/>
      <c r="J31" s="171">
        <f>J104</f>
        <v>0</v>
      </c>
      <c r="K31" s="3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1"/>
      <c r="C32" s="38"/>
      <c r="D32" s="173" t="s">
        <v>41</v>
      </c>
      <c r="E32" s="38"/>
      <c r="F32" s="38"/>
      <c r="G32" s="38"/>
      <c r="H32" s="38"/>
      <c r="I32" s="159"/>
      <c r="J32" s="174">
        <f>ROUND(J30 + J31,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1"/>
      <c r="C33" s="38"/>
      <c r="D33" s="169"/>
      <c r="E33" s="169"/>
      <c r="F33" s="169"/>
      <c r="G33" s="169"/>
      <c r="H33" s="169"/>
      <c r="I33" s="170"/>
      <c r="J33" s="169"/>
      <c r="K33" s="16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1"/>
      <c r="C34" s="38"/>
      <c r="D34" s="38"/>
      <c r="E34" s="38"/>
      <c r="F34" s="175" t="s">
        <v>43</v>
      </c>
      <c r="G34" s="38"/>
      <c r="H34" s="38"/>
      <c r="I34" s="176" t="s">
        <v>42</v>
      </c>
      <c r="J34" s="175" t="s">
        <v>44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1"/>
      <c r="C35" s="38"/>
      <c r="D35" s="177" t="s">
        <v>45</v>
      </c>
      <c r="E35" s="157" t="s">
        <v>46</v>
      </c>
      <c r="F35" s="178">
        <f>ROUND((SUM(BE104:BE111) + SUM(BE131:BE144)),  2)</f>
        <v>0</v>
      </c>
      <c r="G35" s="38"/>
      <c r="H35" s="38"/>
      <c r="I35" s="179">
        <v>0.20999999999999999</v>
      </c>
      <c r="J35" s="178">
        <f>ROUND(((SUM(BE104:BE111) + SUM(BE131:BE144))*I35),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1"/>
      <c r="C36" s="38"/>
      <c r="D36" s="38"/>
      <c r="E36" s="157" t="s">
        <v>47</v>
      </c>
      <c r="F36" s="178">
        <f>ROUND((SUM(BF104:BF111) + SUM(BF131:BF144)),  2)</f>
        <v>0</v>
      </c>
      <c r="G36" s="38"/>
      <c r="H36" s="38"/>
      <c r="I36" s="179">
        <v>0.14999999999999999</v>
      </c>
      <c r="J36" s="178">
        <f>ROUND(((SUM(BF104:BF111) + SUM(BF131:BF144))*I36),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1"/>
      <c r="C37" s="38"/>
      <c r="D37" s="38"/>
      <c r="E37" s="157" t="s">
        <v>48</v>
      </c>
      <c r="F37" s="178">
        <f>ROUND((SUM(BG104:BG111) + SUM(BG131:BG144)),  2)</f>
        <v>0</v>
      </c>
      <c r="G37" s="38"/>
      <c r="H37" s="38"/>
      <c r="I37" s="179">
        <v>0.20999999999999999</v>
      </c>
      <c r="J37" s="178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1"/>
      <c r="C38" s="38"/>
      <c r="D38" s="38"/>
      <c r="E38" s="157" t="s">
        <v>49</v>
      </c>
      <c r="F38" s="178">
        <f>ROUND((SUM(BH104:BH111) + SUM(BH131:BH144)),  2)</f>
        <v>0</v>
      </c>
      <c r="G38" s="38"/>
      <c r="H38" s="38"/>
      <c r="I38" s="179">
        <v>0.14999999999999999</v>
      </c>
      <c r="J38" s="178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1"/>
      <c r="C39" s="38"/>
      <c r="D39" s="38"/>
      <c r="E39" s="157" t="s">
        <v>50</v>
      </c>
      <c r="F39" s="178">
        <f>ROUND((SUM(BI104:BI111) + SUM(BI131:BI144)),  2)</f>
        <v>0</v>
      </c>
      <c r="G39" s="38"/>
      <c r="H39" s="38"/>
      <c r="I39" s="179">
        <v>0</v>
      </c>
      <c r="J39" s="178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1"/>
      <c r="C40" s="38"/>
      <c r="D40" s="38"/>
      <c r="E40" s="38"/>
      <c r="F40" s="38"/>
      <c r="G40" s="38"/>
      <c r="H40" s="38"/>
      <c r="I40" s="159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1"/>
      <c r="C41" s="180"/>
      <c r="D41" s="181" t="s">
        <v>51</v>
      </c>
      <c r="E41" s="182"/>
      <c r="F41" s="182"/>
      <c r="G41" s="183" t="s">
        <v>52</v>
      </c>
      <c r="H41" s="184" t="s">
        <v>53</v>
      </c>
      <c r="I41" s="185"/>
      <c r="J41" s="186">
        <f>SUM(J32:J39)</f>
        <v>0</v>
      </c>
      <c r="K41" s="187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1"/>
      <c r="C42" s="38"/>
      <c r="D42" s="38"/>
      <c r="E42" s="38"/>
      <c r="F42" s="38"/>
      <c r="G42" s="38"/>
      <c r="H42" s="38"/>
      <c r="I42" s="159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8"/>
      <c r="I43" s="151"/>
      <c r="L43" s="18"/>
    </row>
    <row r="44" s="1" customFormat="1" ht="14.4" customHeight="1">
      <c r="B44" s="18"/>
      <c r="I44" s="151"/>
      <c r="L44" s="18"/>
    </row>
    <row r="45" s="1" customFormat="1" ht="14.4" customHeight="1">
      <c r="B45" s="18"/>
      <c r="I45" s="151"/>
      <c r="L45" s="18"/>
    </row>
    <row r="46" s="1" customFormat="1" ht="14.4" customHeight="1">
      <c r="B46" s="18"/>
      <c r="I46" s="151"/>
      <c r="L46" s="18"/>
    </row>
    <row r="47" s="1" customFormat="1" ht="14.4" customHeight="1">
      <c r="B47" s="18"/>
      <c r="I47" s="151"/>
      <c r="L47" s="18"/>
    </row>
    <row r="48" s="1" customFormat="1" ht="14.4" customHeight="1">
      <c r="B48" s="18"/>
      <c r="I48" s="151"/>
      <c r="L48" s="18"/>
    </row>
    <row r="49" s="1" customFormat="1" ht="14.4" customHeight="1">
      <c r="B49" s="18"/>
      <c r="I49" s="151"/>
      <c r="L49" s="18"/>
    </row>
    <row r="50" s="2" customFormat="1" ht="14.4" customHeight="1">
      <c r="B50" s="63"/>
      <c r="D50" s="188" t="s">
        <v>54</v>
      </c>
      <c r="E50" s="189"/>
      <c r="F50" s="189"/>
      <c r="G50" s="188" t="s">
        <v>55</v>
      </c>
      <c r="H50" s="189"/>
      <c r="I50" s="190"/>
      <c r="J50" s="189"/>
      <c r="K50" s="189"/>
      <c r="L50" s="63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8"/>
      <c r="B61" s="41"/>
      <c r="C61" s="38"/>
      <c r="D61" s="191" t="s">
        <v>56</v>
      </c>
      <c r="E61" s="192"/>
      <c r="F61" s="193" t="s">
        <v>57</v>
      </c>
      <c r="G61" s="191" t="s">
        <v>56</v>
      </c>
      <c r="H61" s="192"/>
      <c r="I61" s="194"/>
      <c r="J61" s="195" t="s">
        <v>57</v>
      </c>
      <c r="K61" s="19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8"/>
      <c r="B65" s="41"/>
      <c r="C65" s="38"/>
      <c r="D65" s="188" t="s">
        <v>58</v>
      </c>
      <c r="E65" s="196"/>
      <c r="F65" s="196"/>
      <c r="G65" s="188" t="s">
        <v>59</v>
      </c>
      <c r="H65" s="196"/>
      <c r="I65" s="197"/>
      <c r="J65" s="196"/>
      <c r="K65" s="196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8"/>
      <c r="B76" s="41"/>
      <c r="C76" s="38"/>
      <c r="D76" s="191" t="s">
        <v>56</v>
      </c>
      <c r="E76" s="192"/>
      <c r="F76" s="193" t="s">
        <v>57</v>
      </c>
      <c r="G76" s="191" t="s">
        <v>56</v>
      </c>
      <c r="H76" s="192"/>
      <c r="I76" s="194"/>
      <c r="J76" s="195" t="s">
        <v>57</v>
      </c>
      <c r="K76" s="19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8"/>
      <c r="C77" s="199"/>
      <c r="D77" s="199"/>
      <c r="E77" s="199"/>
      <c r="F77" s="199"/>
      <c r="G77" s="199"/>
      <c r="H77" s="199"/>
      <c r="I77" s="200"/>
      <c r="J77" s="199"/>
      <c r="K77" s="199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201"/>
      <c r="C81" s="202"/>
      <c r="D81" s="202"/>
      <c r="E81" s="202"/>
      <c r="F81" s="202"/>
      <c r="G81" s="202"/>
      <c r="H81" s="202"/>
      <c r="I81" s="203"/>
      <c r="J81" s="202"/>
      <c r="K81" s="20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1" t="s">
        <v>107</v>
      </c>
      <c r="D82" s="40"/>
      <c r="E82" s="40"/>
      <c r="F82" s="40"/>
      <c r="G82" s="40"/>
      <c r="H82" s="40"/>
      <c r="I82" s="159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9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0" t="s">
        <v>16</v>
      </c>
      <c r="D84" s="40"/>
      <c r="E84" s="40"/>
      <c r="F84" s="40"/>
      <c r="G84" s="40"/>
      <c r="H84" s="40"/>
      <c r="I84" s="159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204" t="str">
        <f>E7</f>
        <v>Oprava komunikace - Horní Beřkovice</v>
      </c>
      <c r="F85" s="30"/>
      <c r="G85" s="30"/>
      <c r="H85" s="30"/>
      <c r="I85" s="159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0" t="s">
        <v>104</v>
      </c>
      <c r="D86" s="40"/>
      <c r="E86" s="40"/>
      <c r="F86" s="40"/>
      <c r="G86" s="40"/>
      <c r="H86" s="40"/>
      <c r="I86" s="159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SO-01 - Horní Beřkovice - úsek A</v>
      </c>
      <c r="F87" s="40"/>
      <c r="G87" s="40"/>
      <c r="H87" s="40"/>
      <c r="I87" s="159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9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0" t="s">
        <v>22</v>
      </c>
      <c r="D89" s="40"/>
      <c r="E89" s="40"/>
      <c r="F89" s="25" t="str">
        <f>F12</f>
        <v>Horní Beřkovice</v>
      </c>
      <c r="G89" s="40"/>
      <c r="H89" s="40"/>
      <c r="I89" s="162" t="s">
        <v>24</v>
      </c>
      <c r="J89" s="79" t="str">
        <f>IF(J12="","",J12)</f>
        <v>6. 2. 2019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9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0" t="s">
        <v>28</v>
      </c>
      <c r="D91" s="40"/>
      <c r="E91" s="40"/>
      <c r="F91" s="25" t="str">
        <f>E15</f>
        <v xml:space="preserve"> </v>
      </c>
      <c r="G91" s="40"/>
      <c r="H91" s="40"/>
      <c r="I91" s="162" t="s">
        <v>34</v>
      </c>
      <c r="J91" s="34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0" t="s">
        <v>32</v>
      </c>
      <c r="D92" s="40"/>
      <c r="E92" s="40"/>
      <c r="F92" s="25" t="str">
        <f>IF(E18="","",E18)</f>
        <v>Vyplň údaj</v>
      </c>
      <c r="G92" s="40"/>
      <c r="H92" s="40"/>
      <c r="I92" s="162" t="s">
        <v>36</v>
      </c>
      <c r="J92" s="34" t="str">
        <f>E24</f>
        <v>Kadeřábek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9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205" t="s">
        <v>108</v>
      </c>
      <c r="D94" s="149"/>
      <c r="E94" s="149"/>
      <c r="F94" s="149"/>
      <c r="G94" s="149"/>
      <c r="H94" s="149"/>
      <c r="I94" s="206"/>
      <c r="J94" s="207" t="s">
        <v>109</v>
      </c>
      <c r="K94" s="14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9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208" t="s">
        <v>110</v>
      </c>
      <c r="D96" s="40"/>
      <c r="E96" s="40"/>
      <c r="F96" s="40"/>
      <c r="G96" s="40"/>
      <c r="H96" s="40"/>
      <c r="I96" s="159"/>
      <c r="J96" s="110">
        <f>J131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5" t="s">
        <v>111</v>
      </c>
    </row>
    <row r="97" s="9" customFormat="1" ht="24.96" customHeight="1">
      <c r="A97" s="9"/>
      <c r="B97" s="209"/>
      <c r="C97" s="210"/>
      <c r="D97" s="211" t="s">
        <v>112</v>
      </c>
      <c r="E97" s="212"/>
      <c r="F97" s="212"/>
      <c r="G97" s="212"/>
      <c r="H97" s="212"/>
      <c r="I97" s="213"/>
      <c r="J97" s="214">
        <f>J132</f>
        <v>0</v>
      </c>
      <c r="K97" s="210"/>
      <c r="L97" s="21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16"/>
      <c r="C98" s="217"/>
      <c r="D98" s="218" t="s">
        <v>113</v>
      </c>
      <c r="E98" s="219"/>
      <c r="F98" s="219"/>
      <c r="G98" s="219"/>
      <c r="H98" s="219"/>
      <c r="I98" s="220"/>
      <c r="J98" s="221">
        <f>J133</f>
        <v>0</v>
      </c>
      <c r="K98" s="217"/>
      <c r="L98" s="22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16"/>
      <c r="C99" s="217"/>
      <c r="D99" s="218" t="s">
        <v>114</v>
      </c>
      <c r="E99" s="219"/>
      <c r="F99" s="219"/>
      <c r="G99" s="219"/>
      <c r="H99" s="219"/>
      <c r="I99" s="220"/>
      <c r="J99" s="221">
        <f>J135</f>
        <v>0</v>
      </c>
      <c r="K99" s="217"/>
      <c r="L99" s="22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16"/>
      <c r="C100" s="217"/>
      <c r="D100" s="218" t="s">
        <v>115</v>
      </c>
      <c r="E100" s="219"/>
      <c r="F100" s="219"/>
      <c r="G100" s="219"/>
      <c r="H100" s="219"/>
      <c r="I100" s="220"/>
      <c r="J100" s="221">
        <f>J138</f>
        <v>0</v>
      </c>
      <c r="K100" s="217"/>
      <c r="L100" s="22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6"/>
      <c r="C101" s="217"/>
      <c r="D101" s="218" t="s">
        <v>116</v>
      </c>
      <c r="E101" s="219"/>
      <c r="F101" s="219"/>
      <c r="G101" s="219"/>
      <c r="H101" s="219"/>
      <c r="I101" s="220"/>
      <c r="J101" s="221">
        <f>J140</f>
        <v>0</v>
      </c>
      <c r="K101" s="217"/>
      <c r="L101" s="22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59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39"/>
      <c r="C103" s="40"/>
      <c r="D103" s="40"/>
      <c r="E103" s="40"/>
      <c r="F103" s="40"/>
      <c r="G103" s="40"/>
      <c r="H103" s="40"/>
      <c r="I103" s="159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9.28" customHeight="1">
      <c r="A104" s="38"/>
      <c r="B104" s="39"/>
      <c r="C104" s="208" t="s">
        <v>117</v>
      </c>
      <c r="D104" s="40"/>
      <c r="E104" s="40"/>
      <c r="F104" s="40"/>
      <c r="G104" s="40"/>
      <c r="H104" s="40"/>
      <c r="I104" s="159"/>
      <c r="J104" s="223">
        <f>ROUND(J105 + J106 + J107 + J108 + J109 + J110,2)</f>
        <v>0</v>
      </c>
      <c r="K104" s="40"/>
      <c r="L104" s="63"/>
      <c r="N104" s="224" t="s">
        <v>45</v>
      </c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18" customHeight="1">
      <c r="A105" s="38"/>
      <c r="B105" s="39"/>
      <c r="C105" s="40"/>
      <c r="D105" s="144" t="s">
        <v>118</v>
      </c>
      <c r="E105" s="137"/>
      <c r="F105" s="137"/>
      <c r="G105" s="40"/>
      <c r="H105" s="40"/>
      <c r="I105" s="159"/>
      <c r="J105" s="138">
        <v>0</v>
      </c>
      <c r="K105" s="40"/>
      <c r="L105" s="225"/>
      <c r="M105" s="226"/>
      <c r="N105" s="227" t="s">
        <v>46</v>
      </c>
      <c r="O105" s="226"/>
      <c r="P105" s="226"/>
      <c r="Q105" s="226"/>
      <c r="R105" s="226"/>
      <c r="S105" s="159"/>
      <c r="T105" s="159"/>
      <c r="U105" s="159"/>
      <c r="V105" s="159"/>
      <c r="W105" s="159"/>
      <c r="X105" s="159"/>
      <c r="Y105" s="159"/>
      <c r="Z105" s="159"/>
      <c r="AA105" s="159"/>
      <c r="AB105" s="159"/>
      <c r="AC105" s="159"/>
      <c r="AD105" s="159"/>
      <c r="AE105" s="159"/>
      <c r="AF105" s="226"/>
      <c r="AG105" s="226"/>
      <c r="AH105" s="226"/>
      <c r="AI105" s="226"/>
      <c r="AJ105" s="226"/>
      <c r="AK105" s="226"/>
      <c r="AL105" s="226"/>
      <c r="AM105" s="226"/>
      <c r="AN105" s="226"/>
      <c r="AO105" s="226"/>
      <c r="AP105" s="226"/>
      <c r="AQ105" s="226"/>
      <c r="AR105" s="226"/>
      <c r="AS105" s="226"/>
      <c r="AT105" s="226"/>
      <c r="AU105" s="226"/>
      <c r="AV105" s="226"/>
      <c r="AW105" s="226"/>
      <c r="AX105" s="226"/>
      <c r="AY105" s="228" t="s">
        <v>119</v>
      </c>
      <c r="AZ105" s="226"/>
      <c r="BA105" s="226"/>
      <c r="BB105" s="226"/>
      <c r="BC105" s="226"/>
      <c r="BD105" s="226"/>
      <c r="BE105" s="229">
        <f>IF(N105="základní",J105,0)</f>
        <v>0</v>
      </c>
      <c r="BF105" s="229">
        <f>IF(N105="snížená",J105,0)</f>
        <v>0</v>
      </c>
      <c r="BG105" s="229">
        <f>IF(N105="zákl. přenesená",J105,0)</f>
        <v>0</v>
      </c>
      <c r="BH105" s="229">
        <f>IF(N105="sníž. přenesená",J105,0)</f>
        <v>0</v>
      </c>
      <c r="BI105" s="229">
        <f>IF(N105="nulová",J105,0)</f>
        <v>0</v>
      </c>
      <c r="BJ105" s="228" t="s">
        <v>21</v>
      </c>
      <c r="BK105" s="226"/>
      <c r="BL105" s="226"/>
      <c r="BM105" s="226"/>
    </row>
    <row r="106" s="2" customFormat="1" ht="18" customHeight="1">
      <c r="A106" s="38"/>
      <c r="B106" s="39"/>
      <c r="C106" s="40"/>
      <c r="D106" s="144" t="s">
        <v>120</v>
      </c>
      <c r="E106" s="137"/>
      <c r="F106" s="137"/>
      <c r="G106" s="40"/>
      <c r="H106" s="40"/>
      <c r="I106" s="159"/>
      <c r="J106" s="138">
        <v>0</v>
      </c>
      <c r="K106" s="40"/>
      <c r="L106" s="225"/>
      <c r="M106" s="226"/>
      <c r="N106" s="227" t="s">
        <v>46</v>
      </c>
      <c r="O106" s="226"/>
      <c r="P106" s="226"/>
      <c r="Q106" s="226"/>
      <c r="R106" s="226"/>
      <c r="S106" s="159"/>
      <c r="T106" s="159"/>
      <c r="U106" s="159"/>
      <c r="V106" s="159"/>
      <c r="W106" s="159"/>
      <c r="X106" s="159"/>
      <c r="Y106" s="159"/>
      <c r="Z106" s="159"/>
      <c r="AA106" s="159"/>
      <c r="AB106" s="159"/>
      <c r="AC106" s="159"/>
      <c r="AD106" s="159"/>
      <c r="AE106" s="159"/>
      <c r="AF106" s="226"/>
      <c r="AG106" s="226"/>
      <c r="AH106" s="226"/>
      <c r="AI106" s="226"/>
      <c r="AJ106" s="226"/>
      <c r="AK106" s="226"/>
      <c r="AL106" s="226"/>
      <c r="AM106" s="226"/>
      <c r="AN106" s="226"/>
      <c r="AO106" s="226"/>
      <c r="AP106" s="226"/>
      <c r="AQ106" s="226"/>
      <c r="AR106" s="226"/>
      <c r="AS106" s="226"/>
      <c r="AT106" s="226"/>
      <c r="AU106" s="226"/>
      <c r="AV106" s="226"/>
      <c r="AW106" s="226"/>
      <c r="AX106" s="226"/>
      <c r="AY106" s="228" t="s">
        <v>119</v>
      </c>
      <c r="AZ106" s="226"/>
      <c r="BA106" s="226"/>
      <c r="BB106" s="226"/>
      <c r="BC106" s="226"/>
      <c r="BD106" s="226"/>
      <c r="BE106" s="229">
        <f>IF(N106="základní",J106,0)</f>
        <v>0</v>
      </c>
      <c r="BF106" s="229">
        <f>IF(N106="snížená",J106,0)</f>
        <v>0</v>
      </c>
      <c r="BG106" s="229">
        <f>IF(N106="zákl. přenesená",J106,0)</f>
        <v>0</v>
      </c>
      <c r="BH106" s="229">
        <f>IF(N106="sníž. přenesená",J106,0)</f>
        <v>0</v>
      </c>
      <c r="BI106" s="229">
        <f>IF(N106="nulová",J106,0)</f>
        <v>0</v>
      </c>
      <c r="BJ106" s="228" t="s">
        <v>21</v>
      </c>
      <c r="BK106" s="226"/>
      <c r="BL106" s="226"/>
      <c r="BM106" s="226"/>
    </row>
    <row r="107" s="2" customFormat="1" ht="18" customHeight="1">
      <c r="A107" s="38"/>
      <c r="B107" s="39"/>
      <c r="C107" s="40"/>
      <c r="D107" s="144" t="s">
        <v>121</v>
      </c>
      <c r="E107" s="137"/>
      <c r="F107" s="137"/>
      <c r="G107" s="40"/>
      <c r="H107" s="40"/>
      <c r="I107" s="159"/>
      <c r="J107" s="138">
        <v>0</v>
      </c>
      <c r="K107" s="40"/>
      <c r="L107" s="225"/>
      <c r="M107" s="226"/>
      <c r="N107" s="227" t="s">
        <v>46</v>
      </c>
      <c r="O107" s="226"/>
      <c r="P107" s="226"/>
      <c r="Q107" s="226"/>
      <c r="R107" s="226"/>
      <c r="S107" s="159"/>
      <c r="T107" s="159"/>
      <c r="U107" s="159"/>
      <c r="V107" s="159"/>
      <c r="W107" s="159"/>
      <c r="X107" s="159"/>
      <c r="Y107" s="159"/>
      <c r="Z107" s="159"/>
      <c r="AA107" s="159"/>
      <c r="AB107" s="159"/>
      <c r="AC107" s="159"/>
      <c r="AD107" s="159"/>
      <c r="AE107" s="159"/>
      <c r="AF107" s="226"/>
      <c r="AG107" s="226"/>
      <c r="AH107" s="226"/>
      <c r="AI107" s="226"/>
      <c r="AJ107" s="226"/>
      <c r="AK107" s="226"/>
      <c r="AL107" s="226"/>
      <c r="AM107" s="226"/>
      <c r="AN107" s="226"/>
      <c r="AO107" s="226"/>
      <c r="AP107" s="226"/>
      <c r="AQ107" s="226"/>
      <c r="AR107" s="226"/>
      <c r="AS107" s="226"/>
      <c r="AT107" s="226"/>
      <c r="AU107" s="226"/>
      <c r="AV107" s="226"/>
      <c r="AW107" s="226"/>
      <c r="AX107" s="226"/>
      <c r="AY107" s="228" t="s">
        <v>119</v>
      </c>
      <c r="AZ107" s="226"/>
      <c r="BA107" s="226"/>
      <c r="BB107" s="226"/>
      <c r="BC107" s="226"/>
      <c r="BD107" s="226"/>
      <c r="BE107" s="229">
        <f>IF(N107="základní",J107,0)</f>
        <v>0</v>
      </c>
      <c r="BF107" s="229">
        <f>IF(N107="snížená",J107,0)</f>
        <v>0</v>
      </c>
      <c r="BG107" s="229">
        <f>IF(N107="zákl. přenesená",J107,0)</f>
        <v>0</v>
      </c>
      <c r="BH107" s="229">
        <f>IF(N107="sníž. přenesená",J107,0)</f>
        <v>0</v>
      </c>
      <c r="BI107" s="229">
        <f>IF(N107="nulová",J107,0)</f>
        <v>0</v>
      </c>
      <c r="BJ107" s="228" t="s">
        <v>21</v>
      </c>
      <c r="BK107" s="226"/>
      <c r="BL107" s="226"/>
      <c r="BM107" s="226"/>
    </row>
    <row r="108" s="2" customFormat="1" ht="18" customHeight="1">
      <c r="A108" s="38"/>
      <c r="B108" s="39"/>
      <c r="C108" s="40"/>
      <c r="D108" s="144" t="s">
        <v>122</v>
      </c>
      <c r="E108" s="137"/>
      <c r="F108" s="137"/>
      <c r="G108" s="40"/>
      <c r="H108" s="40"/>
      <c r="I108" s="159"/>
      <c r="J108" s="138">
        <v>0</v>
      </c>
      <c r="K108" s="40"/>
      <c r="L108" s="225"/>
      <c r="M108" s="226"/>
      <c r="N108" s="227" t="s">
        <v>46</v>
      </c>
      <c r="O108" s="226"/>
      <c r="P108" s="226"/>
      <c r="Q108" s="226"/>
      <c r="R108" s="226"/>
      <c r="S108" s="159"/>
      <c r="T108" s="159"/>
      <c r="U108" s="159"/>
      <c r="V108" s="159"/>
      <c r="W108" s="159"/>
      <c r="X108" s="159"/>
      <c r="Y108" s="159"/>
      <c r="Z108" s="159"/>
      <c r="AA108" s="159"/>
      <c r="AB108" s="159"/>
      <c r="AC108" s="159"/>
      <c r="AD108" s="159"/>
      <c r="AE108" s="159"/>
      <c r="AF108" s="226"/>
      <c r="AG108" s="226"/>
      <c r="AH108" s="226"/>
      <c r="AI108" s="226"/>
      <c r="AJ108" s="226"/>
      <c r="AK108" s="226"/>
      <c r="AL108" s="226"/>
      <c r="AM108" s="226"/>
      <c r="AN108" s="226"/>
      <c r="AO108" s="226"/>
      <c r="AP108" s="226"/>
      <c r="AQ108" s="226"/>
      <c r="AR108" s="226"/>
      <c r="AS108" s="226"/>
      <c r="AT108" s="226"/>
      <c r="AU108" s="226"/>
      <c r="AV108" s="226"/>
      <c r="AW108" s="226"/>
      <c r="AX108" s="226"/>
      <c r="AY108" s="228" t="s">
        <v>119</v>
      </c>
      <c r="AZ108" s="226"/>
      <c r="BA108" s="226"/>
      <c r="BB108" s="226"/>
      <c r="BC108" s="226"/>
      <c r="BD108" s="226"/>
      <c r="BE108" s="229">
        <f>IF(N108="základní",J108,0)</f>
        <v>0</v>
      </c>
      <c r="BF108" s="229">
        <f>IF(N108="snížená",J108,0)</f>
        <v>0</v>
      </c>
      <c r="BG108" s="229">
        <f>IF(N108="zákl. přenesená",J108,0)</f>
        <v>0</v>
      </c>
      <c r="BH108" s="229">
        <f>IF(N108="sníž. přenesená",J108,0)</f>
        <v>0</v>
      </c>
      <c r="BI108" s="229">
        <f>IF(N108="nulová",J108,0)</f>
        <v>0</v>
      </c>
      <c r="BJ108" s="228" t="s">
        <v>21</v>
      </c>
      <c r="BK108" s="226"/>
      <c r="BL108" s="226"/>
      <c r="BM108" s="226"/>
    </row>
    <row r="109" s="2" customFormat="1" ht="18" customHeight="1">
      <c r="A109" s="38"/>
      <c r="B109" s="39"/>
      <c r="C109" s="40"/>
      <c r="D109" s="144" t="s">
        <v>123</v>
      </c>
      <c r="E109" s="137"/>
      <c r="F109" s="137"/>
      <c r="G109" s="40"/>
      <c r="H109" s="40"/>
      <c r="I109" s="159"/>
      <c r="J109" s="138">
        <v>0</v>
      </c>
      <c r="K109" s="40"/>
      <c r="L109" s="225"/>
      <c r="M109" s="226"/>
      <c r="N109" s="227" t="s">
        <v>46</v>
      </c>
      <c r="O109" s="226"/>
      <c r="P109" s="226"/>
      <c r="Q109" s="226"/>
      <c r="R109" s="226"/>
      <c r="S109" s="159"/>
      <c r="T109" s="159"/>
      <c r="U109" s="159"/>
      <c r="V109" s="159"/>
      <c r="W109" s="159"/>
      <c r="X109" s="159"/>
      <c r="Y109" s="159"/>
      <c r="Z109" s="159"/>
      <c r="AA109" s="159"/>
      <c r="AB109" s="159"/>
      <c r="AC109" s="159"/>
      <c r="AD109" s="159"/>
      <c r="AE109" s="159"/>
      <c r="AF109" s="226"/>
      <c r="AG109" s="226"/>
      <c r="AH109" s="226"/>
      <c r="AI109" s="226"/>
      <c r="AJ109" s="226"/>
      <c r="AK109" s="226"/>
      <c r="AL109" s="226"/>
      <c r="AM109" s="226"/>
      <c r="AN109" s="226"/>
      <c r="AO109" s="226"/>
      <c r="AP109" s="226"/>
      <c r="AQ109" s="226"/>
      <c r="AR109" s="226"/>
      <c r="AS109" s="226"/>
      <c r="AT109" s="226"/>
      <c r="AU109" s="226"/>
      <c r="AV109" s="226"/>
      <c r="AW109" s="226"/>
      <c r="AX109" s="226"/>
      <c r="AY109" s="228" t="s">
        <v>119</v>
      </c>
      <c r="AZ109" s="226"/>
      <c r="BA109" s="226"/>
      <c r="BB109" s="226"/>
      <c r="BC109" s="226"/>
      <c r="BD109" s="226"/>
      <c r="BE109" s="229">
        <f>IF(N109="základní",J109,0)</f>
        <v>0</v>
      </c>
      <c r="BF109" s="229">
        <f>IF(N109="snížená",J109,0)</f>
        <v>0</v>
      </c>
      <c r="BG109" s="229">
        <f>IF(N109="zákl. přenesená",J109,0)</f>
        <v>0</v>
      </c>
      <c r="BH109" s="229">
        <f>IF(N109="sníž. přenesená",J109,0)</f>
        <v>0</v>
      </c>
      <c r="BI109" s="229">
        <f>IF(N109="nulová",J109,0)</f>
        <v>0</v>
      </c>
      <c r="BJ109" s="228" t="s">
        <v>21</v>
      </c>
      <c r="BK109" s="226"/>
      <c r="BL109" s="226"/>
      <c r="BM109" s="226"/>
    </row>
    <row r="110" s="2" customFormat="1" ht="18" customHeight="1">
      <c r="A110" s="38"/>
      <c r="B110" s="39"/>
      <c r="C110" s="40"/>
      <c r="D110" s="137" t="s">
        <v>124</v>
      </c>
      <c r="E110" s="40"/>
      <c r="F110" s="40"/>
      <c r="G110" s="40"/>
      <c r="H110" s="40"/>
      <c r="I110" s="159"/>
      <c r="J110" s="138">
        <f>ROUND(J30*T110,2)</f>
        <v>0</v>
      </c>
      <c r="K110" s="40"/>
      <c r="L110" s="225"/>
      <c r="M110" s="226"/>
      <c r="N110" s="227" t="s">
        <v>46</v>
      </c>
      <c r="O110" s="226"/>
      <c r="P110" s="226"/>
      <c r="Q110" s="226"/>
      <c r="R110" s="226"/>
      <c r="S110" s="159"/>
      <c r="T110" s="159"/>
      <c r="U110" s="159"/>
      <c r="V110" s="159"/>
      <c r="W110" s="159"/>
      <c r="X110" s="159"/>
      <c r="Y110" s="159"/>
      <c r="Z110" s="159"/>
      <c r="AA110" s="159"/>
      <c r="AB110" s="159"/>
      <c r="AC110" s="159"/>
      <c r="AD110" s="159"/>
      <c r="AE110" s="159"/>
      <c r="AF110" s="226"/>
      <c r="AG110" s="226"/>
      <c r="AH110" s="226"/>
      <c r="AI110" s="226"/>
      <c r="AJ110" s="226"/>
      <c r="AK110" s="226"/>
      <c r="AL110" s="226"/>
      <c r="AM110" s="226"/>
      <c r="AN110" s="226"/>
      <c r="AO110" s="226"/>
      <c r="AP110" s="226"/>
      <c r="AQ110" s="226"/>
      <c r="AR110" s="226"/>
      <c r="AS110" s="226"/>
      <c r="AT110" s="226"/>
      <c r="AU110" s="226"/>
      <c r="AV110" s="226"/>
      <c r="AW110" s="226"/>
      <c r="AX110" s="226"/>
      <c r="AY110" s="228" t="s">
        <v>125</v>
      </c>
      <c r="AZ110" s="226"/>
      <c r="BA110" s="226"/>
      <c r="BB110" s="226"/>
      <c r="BC110" s="226"/>
      <c r="BD110" s="226"/>
      <c r="BE110" s="229">
        <f>IF(N110="základní",J110,0)</f>
        <v>0</v>
      </c>
      <c r="BF110" s="229">
        <f>IF(N110="snížená",J110,0)</f>
        <v>0</v>
      </c>
      <c r="BG110" s="229">
        <f>IF(N110="zákl. přenesená",J110,0)</f>
        <v>0</v>
      </c>
      <c r="BH110" s="229">
        <f>IF(N110="sníž. přenesená",J110,0)</f>
        <v>0</v>
      </c>
      <c r="BI110" s="229">
        <f>IF(N110="nulová",J110,0)</f>
        <v>0</v>
      </c>
      <c r="BJ110" s="228" t="s">
        <v>21</v>
      </c>
      <c r="BK110" s="226"/>
      <c r="BL110" s="226"/>
      <c r="BM110" s="226"/>
    </row>
    <row r="111" s="2" customFormat="1">
      <c r="A111" s="38"/>
      <c r="B111" s="39"/>
      <c r="C111" s="40"/>
      <c r="D111" s="40"/>
      <c r="E111" s="40"/>
      <c r="F111" s="40"/>
      <c r="G111" s="40"/>
      <c r="H111" s="40"/>
      <c r="I111" s="159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9.28" customHeight="1">
      <c r="A112" s="38"/>
      <c r="B112" s="39"/>
      <c r="C112" s="148" t="s">
        <v>102</v>
      </c>
      <c r="D112" s="149"/>
      <c r="E112" s="149"/>
      <c r="F112" s="149"/>
      <c r="G112" s="149"/>
      <c r="H112" s="149"/>
      <c r="I112" s="206"/>
      <c r="J112" s="150">
        <f>ROUND(J96+J104,2)</f>
        <v>0</v>
      </c>
      <c r="K112" s="14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66"/>
      <c r="C113" s="67"/>
      <c r="D113" s="67"/>
      <c r="E113" s="67"/>
      <c r="F113" s="67"/>
      <c r="G113" s="67"/>
      <c r="H113" s="67"/>
      <c r="I113" s="200"/>
      <c r="J113" s="67"/>
      <c r="K113" s="67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7" s="2" customFormat="1" ht="6.96" customHeight="1">
      <c r="A117" s="38"/>
      <c r="B117" s="68"/>
      <c r="C117" s="69"/>
      <c r="D117" s="69"/>
      <c r="E117" s="69"/>
      <c r="F117" s="69"/>
      <c r="G117" s="69"/>
      <c r="H117" s="69"/>
      <c r="I117" s="203"/>
      <c r="J117" s="69"/>
      <c r="K117" s="69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4.96" customHeight="1">
      <c r="A118" s="38"/>
      <c r="B118" s="39"/>
      <c r="C118" s="21" t="s">
        <v>126</v>
      </c>
      <c r="D118" s="40"/>
      <c r="E118" s="40"/>
      <c r="F118" s="40"/>
      <c r="G118" s="40"/>
      <c r="H118" s="40"/>
      <c r="I118" s="159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59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0" t="s">
        <v>16</v>
      </c>
      <c r="D120" s="40"/>
      <c r="E120" s="40"/>
      <c r="F120" s="40"/>
      <c r="G120" s="40"/>
      <c r="H120" s="40"/>
      <c r="I120" s="159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204" t="str">
        <f>E7</f>
        <v>Oprava komunikace - Horní Beřkovice</v>
      </c>
      <c r="F121" s="30"/>
      <c r="G121" s="30"/>
      <c r="H121" s="30"/>
      <c r="I121" s="159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0" t="s">
        <v>104</v>
      </c>
      <c r="D122" s="40"/>
      <c r="E122" s="40"/>
      <c r="F122" s="40"/>
      <c r="G122" s="40"/>
      <c r="H122" s="40"/>
      <c r="I122" s="159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76" t="str">
        <f>E9</f>
        <v>SO-01 - Horní Beřkovice - úsek A</v>
      </c>
      <c r="F123" s="40"/>
      <c r="G123" s="40"/>
      <c r="H123" s="40"/>
      <c r="I123" s="159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159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0" t="s">
        <v>22</v>
      </c>
      <c r="D125" s="40"/>
      <c r="E125" s="40"/>
      <c r="F125" s="25" t="str">
        <f>F12</f>
        <v>Horní Beřkovice</v>
      </c>
      <c r="G125" s="40"/>
      <c r="H125" s="40"/>
      <c r="I125" s="162" t="s">
        <v>24</v>
      </c>
      <c r="J125" s="79" t="str">
        <f>IF(J12="","",J12)</f>
        <v>6. 2. 2019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159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0" t="s">
        <v>28</v>
      </c>
      <c r="D127" s="40"/>
      <c r="E127" s="40"/>
      <c r="F127" s="25" t="str">
        <f>E15</f>
        <v xml:space="preserve"> </v>
      </c>
      <c r="G127" s="40"/>
      <c r="H127" s="40"/>
      <c r="I127" s="162" t="s">
        <v>34</v>
      </c>
      <c r="J127" s="34" t="str">
        <f>E21</f>
        <v xml:space="preserve"> 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0" t="s">
        <v>32</v>
      </c>
      <c r="D128" s="40"/>
      <c r="E128" s="40"/>
      <c r="F128" s="25" t="str">
        <f>IF(E18="","",E18)</f>
        <v>Vyplň údaj</v>
      </c>
      <c r="G128" s="40"/>
      <c r="H128" s="40"/>
      <c r="I128" s="162" t="s">
        <v>36</v>
      </c>
      <c r="J128" s="34" t="str">
        <f>E24</f>
        <v>Kadeřábek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0.32" customHeight="1">
      <c r="A129" s="38"/>
      <c r="B129" s="39"/>
      <c r="C129" s="40"/>
      <c r="D129" s="40"/>
      <c r="E129" s="40"/>
      <c r="F129" s="40"/>
      <c r="G129" s="40"/>
      <c r="H129" s="40"/>
      <c r="I129" s="159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11" customFormat="1" ht="29.28" customHeight="1">
      <c r="A130" s="230"/>
      <c r="B130" s="231"/>
      <c r="C130" s="232" t="s">
        <v>127</v>
      </c>
      <c r="D130" s="233" t="s">
        <v>66</v>
      </c>
      <c r="E130" s="233" t="s">
        <v>62</v>
      </c>
      <c r="F130" s="233" t="s">
        <v>63</v>
      </c>
      <c r="G130" s="233" t="s">
        <v>128</v>
      </c>
      <c r="H130" s="233" t="s">
        <v>129</v>
      </c>
      <c r="I130" s="234" t="s">
        <v>130</v>
      </c>
      <c r="J130" s="235" t="s">
        <v>109</v>
      </c>
      <c r="K130" s="236" t="s">
        <v>131</v>
      </c>
      <c r="L130" s="237"/>
      <c r="M130" s="100" t="s">
        <v>1</v>
      </c>
      <c r="N130" s="101" t="s">
        <v>45</v>
      </c>
      <c r="O130" s="101" t="s">
        <v>132</v>
      </c>
      <c r="P130" s="101" t="s">
        <v>133</v>
      </c>
      <c r="Q130" s="101" t="s">
        <v>134</v>
      </c>
      <c r="R130" s="101" t="s">
        <v>135</v>
      </c>
      <c r="S130" s="101" t="s">
        <v>136</v>
      </c>
      <c r="T130" s="102" t="s">
        <v>137</v>
      </c>
      <c r="U130" s="230"/>
      <c r="V130" s="230"/>
      <c r="W130" s="230"/>
      <c r="X130" s="230"/>
      <c r="Y130" s="230"/>
      <c r="Z130" s="230"/>
      <c r="AA130" s="230"/>
      <c r="AB130" s="230"/>
      <c r="AC130" s="230"/>
      <c r="AD130" s="230"/>
      <c r="AE130" s="230"/>
    </row>
    <row r="131" s="2" customFormat="1" ht="22.8" customHeight="1">
      <c r="A131" s="38"/>
      <c r="B131" s="39"/>
      <c r="C131" s="107" t="s">
        <v>138</v>
      </c>
      <c r="D131" s="40"/>
      <c r="E131" s="40"/>
      <c r="F131" s="40"/>
      <c r="G131" s="40"/>
      <c r="H131" s="40"/>
      <c r="I131" s="159"/>
      <c r="J131" s="238">
        <f>BK131</f>
        <v>0</v>
      </c>
      <c r="K131" s="40"/>
      <c r="L131" s="41"/>
      <c r="M131" s="103"/>
      <c r="N131" s="239"/>
      <c r="O131" s="104"/>
      <c r="P131" s="240">
        <f>P132</f>
        <v>0</v>
      </c>
      <c r="Q131" s="104"/>
      <c r="R131" s="240">
        <f>R132</f>
        <v>12.447239999999999</v>
      </c>
      <c r="S131" s="104"/>
      <c r="T131" s="241">
        <f>T132</f>
        <v>195.69999999999999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5" t="s">
        <v>80</v>
      </c>
      <c r="AU131" s="15" t="s">
        <v>111</v>
      </c>
      <c r="BK131" s="242">
        <f>BK132</f>
        <v>0</v>
      </c>
    </row>
    <row r="132" s="12" customFormat="1" ht="25.92" customHeight="1">
      <c r="A132" s="12"/>
      <c r="B132" s="243"/>
      <c r="C132" s="244"/>
      <c r="D132" s="245" t="s">
        <v>80</v>
      </c>
      <c r="E132" s="246" t="s">
        <v>139</v>
      </c>
      <c r="F132" s="246" t="s">
        <v>140</v>
      </c>
      <c r="G132" s="244"/>
      <c r="H132" s="244"/>
      <c r="I132" s="247"/>
      <c r="J132" s="248">
        <f>BK132</f>
        <v>0</v>
      </c>
      <c r="K132" s="244"/>
      <c r="L132" s="249"/>
      <c r="M132" s="250"/>
      <c r="N132" s="251"/>
      <c r="O132" s="251"/>
      <c r="P132" s="252">
        <f>P133+P135+P138+P140</f>
        <v>0</v>
      </c>
      <c r="Q132" s="251"/>
      <c r="R132" s="252">
        <f>R133+R135+R138+R140</f>
        <v>12.447239999999999</v>
      </c>
      <c r="S132" s="251"/>
      <c r="T132" s="253">
        <f>T133+T135+T138+T140</f>
        <v>195.69999999999999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54" t="s">
        <v>21</v>
      </c>
      <c r="AT132" s="255" t="s">
        <v>80</v>
      </c>
      <c r="AU132" s="255" t="s">
        <v>81</v>
      </c>
      <c r="AY132" s="254" t="s">
        <v>141</v>
      </c>
      <c r="BK132" s="256">
        <f>BK133+BK135+BK138+BK140</f>
        <v>0</v>
      </c>
    </row>
    <row r="133" s="12" customFormat="1" ht="22.8" customHeight="1">
      <c r="A133" s="12"/>
      <c r="B133" s="243"/>
      <c r="C133" s="244"/>
      <c r="D133" s="245" t="s">
        <v>80</v>
      </c>
      <c r="E133" s="257" t="s">
        <v>21</v>
      </c>
      <c r="F133" s="257" t="s">
        <v>142</v>
      </c>
      <c r="G133" s="244"/>
      <c r="H133" s="244"/>
      <c r="I133" s="247"/>
      <c r="J133" s="258">
        <f>BK133</f>
        <v>0</v>
      </c>
      <c r="K133" s="244"/>
      <c r="L133" s="249"/>
      <c r="M133" s="250"/>
      <c r="N133" s="251"/>
      <c r="O133" s="251"/>
      <c r="P133" s="252">
        <f>P134</f>
        <v>0</v>
      </c>
      <c r="Q133" s="251"/>
      <c r="R133" s="252">
        <f>R134</f>
        <v>0.095000000000000001</v>
      </c>
      <c r="S133" s="251"/>
      <c r="T133" s="253">
        <f>T134</f>
        <v>195.69999999999999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54" t="s">
        <v>21</v>
      </c>
      <c r="AT133" s="255" t="s">
        <v>80</v>
      </c>
      <c r="AU133" s="255" t="s">
        <v>21</v>
      </c>
      <c r="AY133" s="254" t="s">
        <v>141</v>
      </c>
      <c r="BK133" s="256">
        <f>BK134</f>
        <v>0</v>
      </c>
    </row>
    <row r="134" s="2" customFormat="1" ht="21.75" customHeight="1">
      <c r="A134" s="38"/>
      <c r="B134" s="39"/>
      <c r="C134" s="259" t="s">
        <v>21</v>
      </c>
      <c r="D134" s="259" t="s">
        <v>143</v>
      </c>
      <c r="E134" s="260" t="s">
        <v>144</v>
      </c>
      <c r="F134" s="261" t="s">
        <v>145</v>
      </c>
      <c r="G134" s="262" t="s">
        <v>146</v>
      </c>
      <c r="H134" s="263">
        <v>1900</v>
      </c>
      <c r="I134" s="264"/>
      <c r="J134" s="265">
        <f>ROUND(I134*H134,2)</f>
        <v>0</v>
      </c>
      <c r="K134" s="266"/>
      <c r="L134" s="41"/>
      <c r="M134" s="267" t="s">
        <v>1</v>
      </c>
      <c r="N134" s="268" t="s">
        <v>46</v>
      </c>
      <c r="O134" s="91"/>
      <c r="P134" s="269">
        <f>O134*H134</f>
        <v>0</v>
      </c>
      <c r="Q134" s="269">
        <v>5.0000000000000002E-05</v>
      </c>
      <c r="R134" s="269">
        <f>Q134*H134</f>
        <v>0.095000000000000001</v>
      </c>
      <c r="S134" s="269">
        <v>0.10299999999999999</v>
      </c>
      <c r="T134" s="270">
        <f>S134*H134</f>
        <v>195.69999999999999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71" t="s">
        <v>147</v>
      </c>
      <c r="AT134" s="271" t="s">
        <v>143</v>
      </c>
      <c r="AU134" s="271" t="s">
        <v>90</v>
      </c>
      <c r="AY134" s="15" t="s">
        <v>141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5" t="s">
        <v>21</v>
      </c>
      <c r="BK134" s="143">
        <f>ROUND(I134*H134,2)</f>
        <v>0</v>
      </c>
      <c r="BL134" s="15" t="s">
        <v>147</v>
      </c>
      <c r="BM134" s="271" t="s">
        <v>148</v>
      </c>
    </row>
    <row r="135" s="12" customFormat="1" ht="22.8" customHeight="1">
      <c r="A135" s="12"/>
      <c r="B135" s="243"/>
      <c r="C135" s="244"/>
      <c r="D135" s="245" t="s">
        <v>80</v>
      </c>
      <c r="E135" s="257" t="s">
        <v>149</v>
      </c>
      <c r="F135" s="257" t="s">
        <v>150</v>
      </c>
      <c r="G135" s="244"/>
      <c r="H135" s="244"/>
      <c r="I135" s="247"/>
      <c r="J135" s="258">
        <f>BK135</f>
        <v>0</v>
      </c>
      <c r="K135" s="244"/>
      <c r="L135" s="249"/>
      <c r="M135" s="250"/>
      <c r="N135" s="251"/>
      <c r="O135" s="251"/>
      <c r="P135" s="252">
        <f>SUM(P136:P137)</f>
        <v>0</v>
      </c>
      <c r="Q135" s="251"/>
      <c r="R135" s="252">
        <f>SUM(R136:R137)</f>
        <v>11.418999999999999</v>
      </c>
      <c r="S135" s="251"/>
      <c r="T135" s="253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54" t="s">
        <v>21</v>
      </c>
      <c r="AT135" s="255" t="s">
        <v>80</v>
      </c>
      <c r="AU135" s="255" t="s">
        <v>21</v>
      </c>
      <c r="AY135" s="254" t="s">
        <v>141</v>
      </c>
      <c r="BK135" s="256">
        <f>SUM(BK136:BK137)</f>
        <v>0</v>
      </c>
    </row>
    <row r="136" s="2" customFormat="1" ht="21.75" customHeight="1">
      <c r="A136" s="38"/>
      <c r="B136" s="39"/>
      <c r="C136" s="259" t="s">
        <v>90</v>
      </c>
      <c r="D136" s="259" t="s">
        <v>143</v>
      </c>
      <c r="E136" s="260" t="s">
        <v>151</v>
      </c>
      <c r="F136" s="261" t="s">
        <v>152</v>
      </c>
      <c r="G136" s="262" t="s">
        <v>146</v>
      </c>
      <c r="H136" s="263">
        <v>1900</v>
      </c>
      <c r="I136" s="264"/>
      <c r="J136" s="265">
        <f>ROUND(I136*H136,2)</f>
        <v>0</v>
      </c>
      <c r="K136" s="266"/>
      <c r="L136" s="41"/>
      <c r="M136" s="267" t="s">
        <v>1</v>
      </c>
      <c r="N136" s="268" t="s">
        <v>46</v>
      </c>
      <c r="O136" s="91"/>
      <c r="P136" s="269">
        <f>O136*H136</f>
        <v>0</v>
      </c>
      <c r="Q136" s="269">
        <v>0.0060099999999999997</v>
      </c>
      <c r="R136" s="269">
        <f>Q136*H136</f>
        <v>11.418999999999999</v>
      </c>
      <c r="S136" s="269">
        <v>0</v>
      </c>
      <c r="T136" s="27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71" t="s">
        <v>147</v>
      </c>
      <c r="AT136" s="271" t="s">
        <v>143</v>
      </c>
      <c r="AU136" s="271" t="s">
        <v>90</v>
      </c>
      <c r="AY136" s="15" t="s">
        <v>141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5" t="s">
        <v>21</v>
      </c>
      <c r="BK136" s="143">
        <f>ROUND(I136*H136,2)</f>
        <v>0</v>
      </c>
      <c r="BL136" s="15" t="s">
        <v>147</v>
      </c>
      <c r="BM136" s="271" t="s">
        <v>153</v>
      </c>
    </row>
    <row r="137" s="2" customFormat="1" ht="21.75" customHeight="1">
      <c r="A137" s="38"/>
      <c r="B137" s="39"/>
      <c r="C137" s="259" t="s">
        <v>154</v>
      </c>
      <c r="D137" s="259" t="s">
        <v>143</v>
      </c>
      <c r="E137" s="260" t="s">
        <v>155</v>
      </c>
      <c r="F137" s="261" t="s">
        <v>156</v>
      </c>
      <c r="G137" s="262" t="s">
        <v>146</v>
      </c>
      <c r="H137" s="263">
        <v>1900</v>
      </c>
      <c r="I137" s="264"/>
      <c r="J137" s="265">
        <f>ROUND(I137*H137,2)</f>
        <v>0</v>
      </c>
      <c r="K137" s="266"/>
      <c r="L137" s="41"/>
      <c r="M137" s="267" t="s">
        <v>1</v>
      </c>
      <c r="N137" s="268" t="s">
        <v>46</v>
      </c>
      <c r="O137" s="91"/>
      <c r="P137" s="269">
        <f>O137*H137</f>
        <v>0</v>
      </c>
      <c r="Q137" s="269">
        <v>0</v>
      </c>
      <c r="R137" s="269">
        <f>Q137*H137</f>
        <v>0</v>
      </c>
      <c r="S137" s="269">
        <v>0</v>
      </c>
      <c r="T137" s="27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71" t="s">
        <v>147</v>
      </c>
      <c r="AT137" s="271" t="s">
        <v>143</v>
      </c>
      <c r="AU137" s="271" t="s">
        <v>90</v>
      </c>
      <c r="AY137" s="15" t="s">
        <v>141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5" t="s">
        <v>21</v>
      </c>
      <c r="BK137" s="143">
        <f>ROUND(I137*H137,2)</f>
        <v>0</v>
      </c>
      <c r="BL137" s="15" t="s">
        <v>147</v>
      </c>
      <c r="BM137" s="271" t="s">
        <v>157</v>
      </c>
    </row>
    <row r="138" s="12" customFormat="1" ht="22.8" customHeight="1">
      <c r="A138" s="12"/>
      <c r="B138" s="243"/>
      <c r="C138" s="244"/>
      <c r="D138" s="245" t="s">
        <v>80</v>
      </c>
      <c r="E138" s="257" t="s">
        <v>158</v>
      </c>
      <c r="F138" s="257" t="s">
        <v>159</v>
      </c>
      <c r="G138" s="244"/>
      <c r="H138" s="244"/>
      <c r="I138" s="247"/>
      <c r="J138" s="258">
        <f>BK138</f>
        <v>0</v>
      </c>
      <c r="K138" s="244"/>
      <c r="L138" s="249"/>
      <c r="M138" s="250"/>
      <c r="N138" s="251"/>
      <c r="O138" s="251"/>
      <c r="P138" s="252">
        <f>P139</f>
        <v>0</v>
      </c>
      <c r="Q138" s="251"/>
      <c r="R138" s="252">
        <f>R139</f>
        <v>0.93324000000000007</v>
      </c>
      <c r="S138" s="251"/>
      <c r="T138" s="253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54" t="s">
        <v>21</v>
      </c>
      <c r="AT138" s="255" t="s">
        <v>80</v>
      </c>
      <c r="AU138" s="255" t="s">
        <v>21</v>
      </c>
      <c r="AY138" s="254" t="s">
        <v>141</v>
      </c>
      <c r="BK138" s="256">
        <f>BK139</f>
        <v>0</v>
      </c>
    </row>
    <row r="139" s="2" customFormat="1" ht="21.75" customHeight="1">
      <c r="A139" s="38"/>
      <c r="B139" s="39"/>
      <c r="C139" s="259" t="s">
        <v>147</v>
      </c>
      <c r="D139" s="259" t="s">
        <v>143</v>
      </c>
      <c r="E139" s="260" t="s">
        <v>160</v>
      </c>
      <c r="F139" s="261" t="s">
        <v>161</v>
      </c>
      <c r="G139" s="262" t="s">
        <v>162</v>
      </c>
      <c r="H139" s="263">
        <v>3</v>
      </c>
      <c r="I139" s="264"/>
      <c r="J139" s="265">
        <f>ROUND(I139*H139,2)</f>
        <v>0</v>
      </c>
      <c r="K139" s="266"/>
      <c r="L139" s="41"/>
      <c r="M139" s="267" t="s">
        <v>1</v>
      </c>
      <c r="N139" s="268" t="s">
        <v>46</v>
      </c>
      <c r="O139" s="91"/>
      <c r="P139" s="269">
        <f>O139*H139</f>
        <v>0</v>
      </c>
      <c r="Q139" s="269">
        <v>0.31108000000000002</v>
      </c>
      <c r="R139" s="269">
        <f>Q139*H139</f>
        <v>0.93324000000000007</v>
      </c>
      <c r="S139" s="269">
        <v>0</v>
      </c>
      <c r="T139" s="27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71" t="s">
        <v>147</v>
      </c>
      <c r="AT139" s="271" t="s">
        <v>143</v>
      </c>
      <c r="AU139" s="271" t="s">
        <v>90</v>
      </c>
      <c r="AY139" s="15" t="s">
        <v>141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5" t="s">
        <v>21</v>
      </c>
      <c r="BK139" s="143">
        <f>ROUND(I139*H139,2)</f>
        <v>0</v>
      </c>
      <c r="BL139" s="15" t="s">
        <v>147</v>
      </c>
      <c r="BM139" s="271" t="s">
        <v>163</v>
      </c>
    </row>
    <row r="140" s="12" customFormat="1" ht="22.8" customHeight="1">
      <c r="A140" s="12"/>
      <c r="B140" s="243"/>
      <c r="C140" s="244"/>
      <c r="D140" s="245" t="s">
        <v>80</v>
      </c>
      <c r="E140" s="257" t="s">
        <v>164</v>
      </c>
      <c r="F140" s="257" t="s">
        <v>165</v>
      </c>
      <c r="G140" s="244"/>
      <c r="H140" s="244"/>
      <c r="I140" s="247"/>
      <c r="J140" s="258">
        <f>BK140</f>
        <v>0</v>
      </c>
      <c r="K140" s="244"/>
      <c r="L140" s="249"/>
      <c r="M140" s="250"/>
      <c r="N140" s="251"/>
      <c r="O140" s="251"/>
      <c r="P140" s="252">
        <f>SUM(P141:P144)</f>
        <v>0</v>
      </c>
      <c r="Q140" s="251"/>
      <c r="R140" s="252">
        <f>SUM(R141:R144)</f>
        <v>0</v>
      </c>
      <c r="S140" s="251"/>
      <c r="T140" s="253">
        <f>SUM(T141:T144)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54" t="s">
        <v>21</v>
      </c>
      <c r="AT140" s="255" t="s">
        <v>80</v>
      </c>
      <c r="AU140" s="255" t="s">
        <v>21</v>
      </c>
      <c r="AY140" s="254" t="s">
        <v>141</v>
      </c>
      <c r="BK140" s="256">
        <f>SUM(BK141:BK144)</f>
        <v>0</v>
      </c>
    </row>
    <row r="141" s="2" customFormat="1" ht="16.5" customHeight="1">
      <c r="A141" s="38"/>
      <c r="B141" s="39"/>
      <c r="C141" s="259" t="s">
        <v>149</v>
      </c>
      <c r="D141" s="259" t="s">
        <v>143</v>
      </c>
      <c r="E141" s="260" t="s">
        <v>166</v>
      </c>
      <c r="F141" s="261" t="s">
        <v>167</v>
      </c>
      <c r="G141" s="262" t="s">
        <v>168</v>
      </c>
      <c r="H141" s="263">
        <v>195.69999999999999</v>
      </c>
      <c r="I141" s="264"/>
      <c r="J141" s="265">
        <f>ROUND(I141*H141,2)</f>
        <v>0</v>
      </c>
      <c r="K141" s="266"/>
      <c r="L141" s="41"/>
      <c r="M141" s="267" t="s">
        <v>1</v>
      </c>
      <c r="N141" s="268" t="s">
        <v>46</v>
      </c>
      <c r="O141" s="91"/>
      <c r="P141" s="269">
        <f>O141*H141</f>
        <v>0</v>
      </c>
      <c r="Q141" s="269">
        <v>0</v>
      </c>
      <c r="R141" s="269">
        <f>Q141*H141</f>
        <v>0</v>
      </c>
      <c r="S141" s="269">
        <v>0</v>
      </c>
      <c r="T141" s="27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71" t="s">
        <v>147</v>
      </c>
      <c r="AT141" s="271" t="s">
        <v>143</v>
      </c>
      <c r="AU141" s="271" t="s">
        <v>90</v>
      </c>
      <c r="AY141" s="15" t="s">
        <v>141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5" t="s">
        <v>21</v>
      </c>
      <c r="BK141" s="143">
        <f>ROUND(I141*H141,2)</f>
        <v>0</v>
      </c>
      <c r="BL141" s="15" t="s">
        <v>147</v>
      </c>
      <c r="BM141" s="271" t="s">
        <v>169</v>
      </c>
    </row>
    <row r="142" s="2" customFormat="1" ht="21.75" customHeight="1">
      <c r="A142" s="38"/>
      <c r="B142" s="39"/>
      <c r="C142" s="259" t="s">
        <v>170</v>
      </c>
      <c r="D142" s="259" t="s">
        <v>143</v>
      </c>
      <c r="E142" s="260" t="s">
        <v>171</v>
      </c>
      <c r="F142" s="261" t="s">
        <v>172</v>
      </c>
      <c r="G142" s="262" t="s">
        <v>168</v>
      </c>
      <c r="H142" s="263">
        <v>195.69999999999999</v>
      </c>
      <c r="I142" s="264"/>
      <c r="J142" s="265">
        <f>ROUND(I142*H142,2)</f>
        <v>0</v>
      </c>
      <c r="K142" s="266"/>
      <c r="L142" s="41"/>
      <c r="M142" s="267" t="s">
        <v>1</v>
      </c>
      <c r="N142" s="268" t="s">
        <v>46</v>
      </c>
      <c r="O142" s="91"/>
      <c r="P142" s="269">
        <f>O142*H142</f>
        <v>0</v>
      </c>
      <c r="Q142" s="269">
        <v>0</v>
      </c>
      <c r="R142" s="269">
        <f>Q142*H142</f>
        <v>0</v>
      </c>
      <c r="S142" s="269">
        <v>0</v>
      </c>
      <c r="T142" s="27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71" t="s">
        <v>147</v>
      </c>
      <c r="AT142" s="271" t="s">
        <v>143</v>
      </c>
      <c r="AU142" s="271" t="s">
        <v>90</v>
      </c>
      <c r="AY142" s="15" t="s">
        <v>141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5" t="s">
        <v>21</v>
      </c>
      <c r="BK142" s="143">
        <f>ROUND(I142*H142,2)</f>
        <v>0</v>
      </c>
      <c r="BL142" s="15" t="s">
        <v>147</v>
      </c>
      <c r="BM142" s="271" t="s">
        <v>173</v>
      </c>
    </row>
    <row r="143" s="2" customFormat="1" ht="21.75" customHeight="1">
      <c r="A143" s="38"/>
      <c r="B143" s="39"/>
      <c r="C143" s="259" t="s">
        <v>174</v>
      </c>
      <c r="D143" s="259" t="s">
        <v>143</v>
      </c>
      <c r="E143" s="260" t="s">
        <v>175</v>
      </c>
      <c r="F143" s="261" t="s">
        <v>176</v>
      </c>
      <c r="G143" s="262" t="s">
        <v>168</v>
      </c>
      <c r="H143" s="263">
        <v>782.79999999999995</v>
      </c>
      <c r="I143" s="264"/>
      <c r="J143" s="265">
        <f>ROUND(I143*H143,2)</f>
        <v>0</v>
      </c>
      <c r="K143" s="266"/>
      <c r="L143" s="41"/>
      <c r="M143" s="267" t="s">
        <v>1</v>
      </c>
      <c r="N143" s="268" t="s">
        <v>46</v>
      </c>
      <c r="O143" s="91"/>
      <c r="P143" s="269">
        <f>O143*H143</f>
        <v>0</v>
      </c>
      <c r="Q143" s="269">
        <v>0</v>
      </c>
      <c r="R143" s="269">
        <f>Q143*H143</f>
        <v>0</v>
      </c>
      <c r="S143" s="269">
        <v>0</v>
      </c>
      <c r="T143" s="27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71" t="s">
        <v>147</v>
      </c>
      <c r="AT143" s="271" t="s">
        <v>143</v>
      </c>
      <c r="AU143" s="271" t="s">
        <v>90</v>
      </c>
      <c r="AY143" s="15" t="s">
        <v>141</v>
      </c>
      <c r="BE143" s="143">
        <f>IF(N143="základní",J143,0)</f>
        <v>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5" t="s">
        <v>21</v>
      </c>
      <c r="BK143" s="143">
        <f>ROUND(I143*H143,2)</f>
        <v>0</v>
      </c>
      <c r="BL143" s="15" t="s">
        <v>147</v>
      </c>
      <c r="BM143" s="271" t="s">
        <v>177</v>
      </c>
    </row>
    <row r="144" s="13" customFormat="1">
      <c r="A144" s="13"/>
      <c r="B144" s="272"/>
      <c r="C144" s="273"/>
      <c r="D144" s="274" t="s">
        <v>178</v>
      </c>
      <c r="E144" s="273"/>
      <c r="F144" s="275" t="s">
        <v>179</v>
      </c>
      <c r="G144" s="273"/>
      <c r="H144" s="276">
        <v>782.79999999999995</v>
      </c>
      <c r="I144" s="277"/>
      <c r="J144" s="273"/>
      <c r="K144" s="273"/>
      <c r="L144" s="278"/>
      <c r="M144" s="279"/>
      <c r="N144" s="280"/>
      <c r="O144" s="280"/>
      <c r="P144" s="280"/>
      <c r="Q144" s="280"/>
      <c r="R144" s="280"/>
      <c r="S144" s="280"/>
      <c r="T144" s="28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82" t="s">
        <v>178</v>
      </c>
      <c r="AU144" s="282" t="s">
        <v>90</v>
      </c>
      <c r="AV144" s="13" t="s">
        <v>90</v>
      </c>
      <c r="AW144" s="13" t="s">
        <v>4</v>
      </c>
      <c r="AX144" s="13" t="s">
        <v>21</v>
      </c>
      <c r="AY144" s="282" t="s">
        <v>141</v>
      </c>
    </row>
    <row r="145" s="2" customFormat="1" ht="6.96" customHeight="1">
      <c r="A145" s="38"/>
      <c r="B145" s="66"/>
      <c r="C145" s="67"/>
      <c r="D145" s="67"/>
      <c r="E145" s="67"/>
      <c r="F145" s="67"/>
      <c r="G145" s="67"/>
      <c r="H145" s="67"/>
      <c r="I145" s="200"/>
      <c r="J145" s="67"/>
      <c r="K145" s="67"/>
      <c r="L145" s="41"/>
      <c r="M145" s="38"/>
      <c r="O145" s="38"/>
      <c r="P145" s="38"/>
      <c r="Q145" s="38"/>
      <c r="R145" s="38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</sheetData>
  <sheetProtection sheet="1" autoFilter="0" formatColumns="0" formatRows="0" objects="1" scenarios="1" spinCount="100000" saltValue="aZAzQCoFTahSJZYx30KRBuVMInVBXbeqH4JgNPjFuVgMBOrB2esO9dNGFTozjOFWoF56A9tq/D5uF5ud9C2Iew==" hashValue="H16FElx0FxTCcIIJOnyoDcZdo12FhzsSb3eM5DePXQ0d22wD2ruAFMT5rfN98M3KB0T538yZhQ0qLd5+nc5sdQ==" algorithmName="SHA-512" password="CC35"/>
  <autoFilter ref="C130:K144"/>
  <mergeCells count="14">
    <mergeCell ref="E7:H7"/>
    <mergeCell ref="E9:H9"/>
    <mergeCell ref="E18:H18"/>
    <mergeCell ref="E27:H27"/>
    <mergeCell ref="E85:H85"/>
    <mergeCell ref="E87:H87"/>
    <mergeCell ref="D105:F105"/>
    <mergeCell ref="D106:F106"/>
    <mergeCell ref="D107:F107"/>
    <mergeCell ref="D108:F108"/>
    <mergeCell ref="D109:F10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5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5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93</v>
      </c>
    </row>
    <row r="3" s="1" customFormat="1" ht="6.96" customHeight="1">
      <c r="B3" s="152"/>
      <c r="C3" s="153"/>
      <c r="D3" s="153"/>
      <c r="E3" s="153"/>
      <c r="F3" s="153"/>
      <c r="G3" s="153"/>
      <c r="H3" s="153"/>
      <c r="I3" s="154"/>
      <c r="J3" s="153"/>
      <c r="K3" s="153"/>
      <c r="L3" s="18"/>
      <c r="AT3" s="15" t="s">
        <v>90</v>
      </c>
    </row>
    <row r="4" s="1" customFormat="1" ht="24.96" customHeight="1">
      <c r="B4" s="18"/>
      <c r="D4" s="155" t="s">
        <v>103</v>
      </c>
      <c r="I4" s="151"/>
      <c r="L4" s="18"/>
      <c r="M4" s="156" t="s">
        <v>10</v>
      </c>
      <c r="AT4" s="15" t="s">
        <v>4</v>
      </c>
    </row>
    <row r="5" s="1" customFormat="1" ht="6.96" customHeight="1">
      <c r="B5" s="18"/>
      <c r="I5" s="151"/>
      <c r="L5" s="18"/>
    </row>
    <row r="6" s="1" customFormat="1" ht="12" customHeight="1">
      <c r="B6" s="18"/>
      <c r="D6" s="157" t="s">
        <v>16</v>
      </c>
      <c r="I6" s="151"/>
      <c r="L6" s="18"/>
    </row>
    <row r="7" s="1" customFormat="1" ht="16.5" customHeight="1">
      <c r="B7" s="18"/>
      <c r="E7" s="158" t="str">
        <f>'Rekapitulace stavby'!K6</f>
        <v>Oprava komunikace - Horní Beřkovice</v>
      </c>
      <c r="F7" s="157"/>
      <c r="G7" s="157"/>
      <c r="H7" s="157"/>
      <c r="I7" s="151"/>
      <c r="L7" s="18"/>
    </row>
    <row r="8" s="2" customFormat="1" ht="12" customHeight="1">
      <c r="A8" s="38"/>
      <c r="B8" s="41"/>
      <c r="C8" s="38"/>
      <c r="D8" s="157" t="s">
        <v>104</v>
      </c>
      <c r="E8" s="38"/>
      <c r="F8" s="38"/>
      <c r="G8" s="38"/>
      <c r="H8" s="38"/>
      <c r="I8" s="159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1"/>
      <c r="C9" s="38"/>
      <c r="D9" s="38"/>
      <c r="E9" s="160" t="s">
        <v>180</v>
      </c>
      <c r="F9" s="38"/>
      <c r="G9" s="38"/>
      <c r="H9" s="38"/>
      <c r="I9" s="159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1"/>
      <c r="C10" s="38"/>
      <c r="D10" s="38"/>
      <c r="E10" s="38"/>
      <c r="F10" s="38"/>
      <c r="G10" s="38"/>
      <c r="H10" s="38"/>
      <c r="I10" s="159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1"/>
      <c r="C11" s="38"/>
      <c r="D11" s="157" t="s">
        <v>19</v>
      </c>
      <c r="E11" s="38"/>
      <c r="F11" s="161" t="s">
        <v>1</v>
      </c>
      <c r="G11" s="38"/>
      <c r="H11" s="38"/>
      <c r="I11" s="162" t="s">
        <v>20</v>
      </c>
      <c r="J11" s="16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1"/>
      <c r="C12" s="38"/>
      <c r="D12" s="157" t="s">
        <v>22</v>
      </c>
      <c r="E12" s="38"/>
      <c r="F12" s="161" t="s">
        <v>23</v>
      </c>
      <c r="G12" s="38"/>
      <c r="H12" s="38"/>
      <c r="I12" s="162" t="s">
        <v>24</v>
      </c>
      <c r="J12" s="163" t="str">
        <f>'Rekapitulace stavby'!AN8</f>
        <v>6. 2. 2019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1"/>
      <c r="C13" s="38"/>
      <c r="D13" s="38"/>
      <c r="E13" s="38"/>
      <c r="F13" s="38"/>
      <c r="G13" s="38"/>
      <c r="H13" s="38"/>
      <c r="I13" s="159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1"/>
      <c r="C14" s="38"/>
      <c r="D14" s="157" t="s">
        <v>28</v>
      </c>
      <c r="E14" s="38"/>
      <c r="F14" s="38"/>
      <c r="G14" s="38"/>
      <c r="H14" s="38"/>
      <c r="I14" s="162" t="s">
        <v>29</v>
      </c>
      <c r="J14" s="161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1"/>
      <c r="C15" s="38"/>
      <c r="D15" s="38"/>
      <c r="E15" s="161" t="str">
        <f>IF('Rekapitulace stavby'!E11="","",'Rekapitulace stavby'!E11)</f>
        <v xml:space="preserve"> </v>
      </c>
      <c r="F15" s="38"/>
      <c r="G15" s="38"/>
      <c r="H15" s="38"/>
      <c r="I15" s="162" t="s">
        <v>31</v>
      </c>
      <c r="J15" s="161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1"/>
      <c r="C16" s="38"/>
      <c r="D16" s="38"/>
      <c r="E16" s="38"/>
      <c r="F16" s="38"/>
      <c r="G16" s="38"/>
      <c r="H16" s="38"/>
      <c r="I16" s="159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1"/>
      <c r="C17" s="38"/>
      <c r="D17" s="157" t="s">
        <v>32</v>
      </c>
      <c r="E17" s="38"/>
      <c r="F17" s="38"/>
      <c r="G17" s="38"/>
      <c r="H17" s="38"/>
      <c r="I17" s="162" t="s">
        <v>29</v>
      </c>
      <c r="J17" s="31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1"/>
      <c r="C18" s="38"/>
      <c r="D18" s="38"/>
      <c r="E18" s="31" t="str">
        <f>'Rekapitulace stavby'!E14</f>
        <v>Vyplň údaj</v>
      </c>
      <c r="F18" s="161"/>
      <c r="G18" s="161"/>
      <c r="H18" s="161"/>
      <c r="I18" s="162" t="s">
        <v>31</v>
      </c>
      <c r="J18" s="31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1"/>
      <c r="C19" s="38"/>
      <c r="D19" s="38"/>
      <c r="E19" s="38"/>
      <c r="F19" s="38"/>
      <c r="G19" s="38"/>
      <c r="H19" s="38"/>
      <c r="I19" s="159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1"/>
      <c r="C20" s="38"/>
      <c r="D20" s="157" t="s">
        <v>34</v>
      </c>
      <c r="E20" s="38"/>
      <c r="F20" s="38"/>
      <c r="G20" s="38"/>
      <c r="H20" s="38"/>
      <c r="I20" s="162" t="s">
        <v>29</v>
      </c>
      <c r="J20" s="161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1"/>
      <c r="C21" s="38"/>
      <c r="D21" s="38"/>
      <c r="E21" s="161" t="str">
        <f>IF('Rekapitulace stavby'!E17="","",'Rekapitulace stavby'!E17)</f>
        <v xml:space="preserve"> </v>
      </c>
      <c r="F21" s="38"/>
      <c r="G21" s="38"/>
      <c r="H21" s="38"/>
      <c r="I21" s="162" t="s">
        <v>31</v>
      </c>
      <c r="J21" s="161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1"/>
      <c r="C22" s="38"/>
      <c r="D22" s="38"/>
      <c r="E22" s="38"/>
      <c r="F22" s="38"/>
      <c r="G22" s="38"/>
      <c r="H22" s="38"/>
      <c r="I22" s="159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1"/>
      <c r="C23" s="38"/>
      <c r="D23" s="157" t="s">
        <v>36</v>
      </c>
      <c r="E23" s="38"/>
      <c r="F23" s="38"/>
      <c r="G23" s="38"/>
      <c r="H23" s="38"/>
      <c r="I23" s="162" t="s">
        <v>29</v>
      </c>
      <c r="J23" s="16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1"/>
      <c r="C24" s="38"/>
      <c r="D24" s="38"/>
      <c r="E24" s="161" t="s">
        <v>37</v>
      </c>
      <c r="F24" s="38"/>
      <c r="G24" s="38"/>
      <c r="H24" s="38"/>
      <c r="I24" s="162" t="s">
        <v>31</v>
      </c>
      <c r="J24" s="16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1"/>
      <c r="C25" s="38"/>
      <c r="D25" s="38"/>
      <c r="E25" s="38"/>
      <c r="F25" s="38"/>
      <c r="G25" s="38"/>
      <c r="H25" s="38"/>
      <c r="I25" s="159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1"/>
      <c r="C26" s="38"/>
      <c r="D26" s="157" t="s">
        <v>38</v>
      </c>
      <c r="E26" s="38"/>
      <c r="F26" s="38"/>
      <c r="G26" s="38"/>
      <c r="H26" s="38"/>
      <c r="I26" s="159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64"/>
      <c r="B27" s="165"/>
      <c r="C27" s="164"/>
      <c r="D27" s="164"/>
      <c r="E27" s="166" t="s">
        <v>1</v>
      </c>
      <c r="F27" s="166"/>
      <c r="G27" s="166"/>
      <c r="H27" s="166"/>
      <c r="I27" s="167"/>
      <c r="J27" s="164"/>
      <c r="K27" s="164"/>
      <c r="L27" s="168"/>
      <c r="S27" s="164"/>
      <c r="T27" s="164"/>
      <c r="U27" s="164"/>
      <c r="V27" s="164"/>
      <c r="W27" s="164"/>
      <c r="X27" s="164"/>
      <c r="Y27" s="164"/>
      <c r="Z27" s="164"/>
      <c r="AA27" s="164"/>
      <c r="AB27" s="164"/>
      <c r="AC27" s="164"/>
      <c r="AD27" s="164"/>
      <c r="AE27" s="164"/>
    </row>
    <row r="28" s="2" customFormat="1" ht="6.96" customHeight="1">
      <c r="A28" s="38"/>
      <c r="B28" s="41"/>
      <c r="C28" s="38"/>
      <c r="D28" s="38"/>
      <c r="E28" s="38"/>
      <c r="F28" s="38"/>
      <c r="G28" s="38"/>
      <c r="H28" s="38"/>
      <c r="I28" s="159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1"/>
      <c r="C29" s="38"/>
      <c r="D29" s="169"/>
      <c r="E29" s="169"/>
      <c r="F29" s="169"/>
      <c r="G29" s="169"/>
      <c r="H29" s="169"/>
      <c r="I29" s="170"/>
      <c r="J29" s="169"/>
      <c r="K29" s="16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1"/>
      <c r="C30" s="38"/>
      <c r="D30" s="161" t="s">
        <v>106</v>
      </c>
      <c r="E30" s="38"/>
      <c r="F30" s="38"/>
      <c r="G30" s="38"/>
      <c r="H30" s="38"/>
      <c r="I30" s="159"/>
      <c r="J30" s="171">
        <f>J96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1"/>
      <c r="C31" s="38"/>
      <c r="D31" s="172" t="s">
        <v>97</v>
      </c>
      <c r="E31" s="38"/>
      <c r="F31" s="38"/>
      <c r="G31" s="38"/>
      <c r="H31" s="38"/>
      <c r="I31" s="159"/>
      <c r="J31" s="171">
        <f>J105</f>
        <v>0</v>
      </c>
      <c r="K31" s="3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1"/>
      <c r="C32" s="38"/>
      <c r="D32" s="173" t="s">
        <v>41</v>
      </c>
      <c r="E32" s="38"/>
      <c r="F32" s="38"/>
      <c r="G32" s="38"/>
      <c r="H32" s="38"/>
      <c r="I32" s="159"/>
      <c r="J32" s="174">
        <f>ROUND(J30 + J31,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1"/>
      <c r="C33" s="38"/>
      <c r="D33" s="169"/>
      <c r="E33" s="169"/>
      <c r="F33" s="169"/>
      <c r="G33" s="169"/>
      <c r="H33" s="169"/>
      <c r="I33" s="170"/>
      <c r="J33" s="169"/>
      <c r="K33" s="16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1"/>
      <c r="C34" s="38"/>
      <c r="D34" s="38"/>
      <c r="E34" s="38"/>
      <c r="F34" s="175" t="s">
        <v>43</v>
      </c>
      <c r="G34" s="38"/>
      <c r="H34" s="38"/>
      <c r="I34" s="176" t="s">
        <v>42</v>
      </c>
      <c r="J34" s="175" t="s">
        <v>44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1"/>
      <c r="C35" s="38"/>
      <c r="D35" s="177" t="s">
        <v>45</v>
      </c>
      <c r="E35" s="157" t="s">
        <v>46</v>
      </c>
      <c r="F35" s="178">
        <f>ROUND((SUM(BE105:BE112) + SUM(BE132:BE156)),  2)</f>
        <v>0</v>
      </c>
      <c r="G35" s="38"/>
      <c r="H35" s="38"/>
      <c r="I35" s="179">
        <v>0.20999999999999999</v>
      </c>
      <c r="J35" s="178">
        <f>ROUND(((SUM(BE105:BE112) + SUM(BE132:BE156))*I35),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1"/>
      <c r="C36" s="38"/>
      <c r="D36" s="38"/>
      <c r="E36" s="157" t="s">
        <v>47</v>
      </c>
      <c r="F36" s="178">
        <f>ROUND((SUM(BF105:BF112) + SUM(BF132:BF156)),  2)</f>
        <v>0</v>
      </c>
      <c r="G36" s="38"/>
      <c r="H36" s="38"/>
      <c r="I36" s="179">
        <v>0.14999999999999999</v>
      </c>
      <c r="J36" s="178">
        <f>ROUND(((SUM(BF105:BF112) + SUM(BF132:BF156))*I36),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1"/>
      <c r="C37" s="38"/>
      <c r="D37" s="38"/>
      <c r="E37" s="157" t="s">
        <v>48</v>
      </c>
      <c r="F37" s="178">
        <f>ROUND((SUM(BG105:BG112) + SUM(BG132:BG156)),  2)</f>
        <v>0</v>
      </c>
      <c r="G37" s="38"/>
      <c r="H37" s="38"/>
      <c r="I37" s="179">
        <v>0.20999999999999999</v>
      </c>
      <c r="J37" s="178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1"/>
      <c r="C38" s="38"/>
      <c r="D38" s="38"/>
      <c r="E38" s="157" t="s">
        <v>49</v>
      </c>
      <c r="F38" s="178">
        <f>ROUND((SUM(BH105:BH112) + SUM(BH132:BH156)),  2)</f>
        <v>0</v>
      </c>
      <c r="G38" s="38"/>
      <c r="H38" s="38"/>
      <c r="I38" s="179">
        <v>0.14999999999999999</v>
      </c>
      <c r="J38" s="178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1"/>
      <c r="C39" s="38"/>
      <c r="D39" s="38"/>
      <c r="E39" s="157" t="s">
        <v>50</v>
      </c>
      <c r="F39" s="178">
        <f>ROUND((SUM(BI105:BI112) + SUM(BI132:BI156)),  2)</f>
        <v>0</v>
      </c>
      <c r="G39" s="38"/>
      <c r="H39" s="38"/>
      <c r="I39" s="179">
        <v>0</v>
      </c>
      <c r="J39" s="178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1"/>
      <c r="C40" s="38"/>
      <c r="D40" s="38"/>
      <c r="E40" s="38"/>
      <c r="F40" s="38"/>
      <c r="G40" s="38"/>
      <c r="H40" s="38"/>
      <c r="I40" s="159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1"/>
      <c r="C41" s="180"/>
      <c r="D41" s="181" t="s">
        <v>51</v>
      </c>
      <c r="E41" s="182"/>
      <c r="F41" s="182"/>
      <c r="G41" s="183" t="s">
        <v>52</v>
      </c>
      <c r="H41" s="184" t="s">
        <v>53</v>
      </c>
      <c r="I41" s="185"/>
      <c r="J41" s="186">
        <f>SUM(J32:J39)</f>
        <v>0</v>
      </c>
      <c r="K41" s="187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1"/>
      <c r="C42" s="38"/>
      <c r="D42" s="38"/>
      <c r="E42" s="38"/>
      <c r="F42" s="38"/>
      <c r="G42" s="38"/>
      <c r="H42" s="38"/>
      <c r="I42" s="159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8"/>
      <c r="I43" s="151"/>
      <c r="L43" s="18"/>
    </row>
    <row r="44" s="1" customFormat="1" ht="14.4" customHeight="1">
      <c r="B44" s="18"/>
      <c r="I44" s="151"/>
      <c r="L44" s="18"/>
    </row>
    <row r="45" s="1" customFormat="1" ht="14.4" customHeight="1">
      <c r="B45" s="18"/>
      <c r="I45" s="151"/>
      <c r="L45" s="18"/>
    </row>
    <row r="46" s="1" customFormat="1" ht="14.4" customHeight="1">
      <c r="B46" s="18"/>
      <c r="I46" s="151"/>
      <c r="L46" s="18"/>
    </row>
    <row r="47" s="1" customFormat="1" ht="14.4" customHeight="1">
      <c r="B47" s="18"/>
      <c r="I47" s="151"/>
      <c r="L47" s="18"/>
    </row>
    <row r="48" s="1" customFormat="1" ht="14.4" customHeight="1">
      <c r="B48" s="18"/>
      <c r="I48" s="151"/>
      <c r="L48" s="18"/>
    </row>
    <row r="49" s="1" customFormat="1" ht="14.4" customHeight="1">
      <c r="B49" s="18"/>
      <c r="I49" s="151"/>
      <c r="L49" s="18"/>
    </row>
    <row r="50" s="2" customFormat="1" ht="14.4" customHeight="1">
      <c r="B50" s="63"/>
      <c r="D50" s="188" t="s">
        <v>54</v>
      </c>
      <c r="E50" s="189"/>
      <c r="F50" s="189"/>
      <c r="G50" s="188" t="s">
        <v>55</v>
      </c>
      <c r="H50" s="189"/>
      <c r="I50" s="190"/>
      <c r="J50" s="189"/>
      <c r="K50" s="189"/>
      <c r="L50" s="63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8"/>
      <c r="B61" s="41"/>
      <c r="C61" s="38"/>
      <c r="D61" s="191" t="s">
        <v>56</v>
      </c>
      <c r="E61" s="192"/>
      <c r="F61" s="193" t="s">
        <v>57</v>
      </c>
      <c r="G61" s="191" t="s">
        <v>56</v>
      </c>
      <c r="H61" s="192"/>
      <c r="I61" s="194"/>
      <c r="J61" s="195" t="s">
        <v>57</v>
      </c>
      <c r="K61" s="19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8"/>
      <c r="B65" s="41"/>
      <c r="C65" s="38"/>
      <c r="D65" s="188" t="s">
        <v>58</v>
      </c>
      <c r="E65" s="196"/>
      <c r="F65" s="196"/>
      <c r="G65" s="188" t="s">
        <v>59</v>
      </c>
      <c r="H65" s="196"/>
      <c r="I65" s="197"/>
      <c r="J65" s="196"/>
      <c r="K65" s="196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8"/>
      <c r="B76" s="41"/>
      <c r="C76" s="38"/>
      <c r="D76" s="191" t="s">
        <v>56</v>
      </c>
      <c r="E76" s="192"/>
      <c r="F76" s="193" t="s">
        <v>57</v>
      </c>
      <c r="G76" s="191" t="s">
        <v>56</v>
      </c>
      <c r="H76" s="192"/>
      <c r="I76" s="194"/>
      <c r="J76" s="195" t="s">
        <v>57</v>
      </c>
      <c r="K76" s="19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8"/>
      <c r="C77" s="199"/>
      <c r="D77" s="199"/>
      <c r="E77" s="199"/>
      <c r="F77" s="199"/>
      <c r="G77" s="199"/>
      <c r="H77" s="199"/>
      <c r="I77" s="200"/>
      <c r="J77" s="199"/>
      <c r="K77" s="199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201"/>
      <c r="C81" s="202"/>
      <c r="D81" s="202"/>
      <c r="E81" s="202"/>
      <c r="F81" s="202"/>
      <c r="G81" s="202"/>
      <c r="H81" s="202"/>
      <c r="I81" s="203"/>
      <c r="J81" s="202"/>
      <c r="K81" s="20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1" t="s">
        <v>107</v>
      </c>
      <c r="D82" s="40"/>
      <c r="E82" s="40"/>
      <c r="F82" s="40"/>
      <c r="G82" s="40"/>
      <c r="H82" s="40"/>
      <c r="I82" s="159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9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0" t="s">
        <v>16</v>
      </c>
      <c r="D84" s="40"/>
      <c r="E84" s="40"/>
      <c r="F84" s="40"/>
      <c r="G84" s="40"/>
      <c r="H84" s="40"/>
      <c r="I84" s="159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204" t="str">
        <f>E7</f>
        <v>Oprava komunikace - Horní Beřkovice</v>
      </c>
      <c r="F85" s="30"/>
      <c r="G85" s="30"/>
      <c r="H85" s="30"/>
      <c r="I85" s="159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0" t="s">
        <v>104</v>
      </c>
      <c r="D86" s="40"/>
      <c r="E86" s="40"/>
      <c r="F86" s="40"/>
      <c r="G86" s="40"/>
      <c r="H86" s="40"/>
      <c r="I86" s="159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SO-02 - Horní Beřkovice - úsek B</v>
      </c>
      <c r="F87" s="40"/>
      <c r="G87" s="40"/>
      <c r="H87" s="40"/>
      <c r="I87" s="159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9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0" t="s">
        <v>22</v>
      </c>
      <c r="D89" s="40"/>
      <c r="E89" s="40"/>
      <c r="F89" s="25" t="str">
        <f>F12</f>
        <v>Horní Beřkovice</v>
      </c>
      <c r="G89" s="40"/>
      <c r="H89" s="40"/>
      <c r="I89" s="162" t="s">
        <v>24</v>
      </c>
      <c r="J89" s="79" t="str">
        <f>IF(J12="","",J12)</f>
        <v>6. 2. 2019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9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0" t="s">
        <v>28</v>
      </c>
      <c r="D91" s="40"/>
      <c r="E91" s="40"/>
      <c r="F91" s="25" t="str">
        <f>E15</f>
        <v xml:space="preserve"> </v>
      </c>
      <c r="G91" s="40"/>
      <c r="H91" s="40"/>
      <c r="I91" s="162" t="s">
        <v>34</v>
      </c>
      <c r="J91" s="34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0" t="s">
        <v>32</v>
      </c>
      <c r="D92" s="40"/>
      <c r="E92" s="40"/>
      <c r="F92" s="25" t="str">
        <f>IF(E18="","",E18)</f>
        <v>Vyplň údaj</v>
      </c>
      <c r="G92" s="40"/>
      <c r="H92" s="40"/>
      <c r="I92" s="162" t="s">
        <v>36</v>
      </c>
      <c r="J92" s="34" t="str">
        <f>E24</f>
        <v>Kadeřábek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9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205" t="s">
        <v>108</v>
      </c>
      <c r="D94" s="149"/>
      <c r="E94" s="149"/>
      <c r="F94" s="149"/>
      <c r="G94" s="149"/>
      <c r="H94" s="149"/>
      <c r="I94" s="206"/>
      <c r="J94" s="207" t="s">
        <v>109</v>
      </c>
      <c r="K94" s="14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9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208" t="s">
        <v>110</v>
      </c>
      <c r="D96" s="40"/>
      <c r="E96" s="40"/>
      <c r="F96" s="40"/>
      <c r="G96" s="40"/>
      <c r="H96" s="40"/>
      <c r="I96" s="159"/>
      <c r="J96" s="110">
        <f>J132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5" t="s">
        <v>111</v>
      </c>
    </row>
    <row r="97" s="9" customFormat="1" ht="24.96" customHeight="1">
      <c r="A97" s="9"/>
      <c r="B97" s="209"/>
      <c r="C97" s="210"/>
      <c r="D97" s="211" t="s">
        <v>112</v>
      </c>
      <c r="E97" s="212"/>
      <c r="F97" s="212"/>
      <c r="G97" s="212"/>
      <c r="H97" s="212"/>
      <c r="I97" s="213"/>
      <c r="J97" s="214">
        <f>J133</f>
        <v>0</v>
      </c>
      <c r="K97" s="210"/>
      <c r="L97" s="21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16"/>
      <c r="C98" s="217"/>
      <c r="D98" s="218" t="s">
        <v>113</v>
      </c>
      <c r="E98" s="219"/>
      <c r="F98" s="219"/>
      <c r="G98" s="219"/>
      <c r="H98" s="219"/>
      <c r="I98" s="220"/>
      <c r="J98" s="221">
        <f>J134</f>
        <v>0</v>
      </c>
      <c r="K98" s="217"/>
      <c r="L98" s="22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16"/>
      <c r="C99" s="217"/>
      <c r="D99" s="218" t="s">
        <v>114</v>
      </c>
      <c r="E99" s="219"/>
      <c r="F99" s="219"/>
      <c r="G99" s="219"/>
      <c r="H99" s="219"/>
      <c r="I99" s="220"/>
      <c r="J99" s="221">
        <f>J137</f>
        <v>0</v>
      </c>
      <c r="K99" s="217"/>
      <c r="L99" s="22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16"/>
      <c r="C100" s="217"/>
      <c r="D100" s="218" t="s">
        <v>115</v>
      </c>
      <c r="E100" s="219"/>
      <c r="F100" s="219"/>
      <c r="G100" s="219"/>
      <c r="H100" s="219"/>
      <c r="I100" s="220"/>
      <c r="J100" s="221">
        <f>J145</f>
        <v>0</v>
      </c>
      <c r="K100" s="217"/>
      <c r="L100" s="22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6"/>
      <c r="C101" s="217"/>
      <c r="D101" s="218" t="s">
        <v>181</v>
      </c>
      <c r="E101" s="219"/>
      <c r="F101" s="219"/>
      <c r="G101" s="219"/>
      <c r="H101" s="219"/>
      <c r="I101" s="220"/>
      <c r="J101" s="221">
        <f>J148</f>
        <v>0</v>
      </c>
      <c r="K101" s="217"/>
      <c r="L101" s="22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6"/>
      <c r="C102" s="217"/>
      <c r="D102" s="218" t="s">
        <v>116</v>
      </c>
      <c r="E102" s="219"/>
      <c r="F102" s="219"/>
      <c r="G102" s="219"/>
      <c r="H102" s="219"/>
      <c r="I102" s="220"/>
      <c r="J102" s="221">
        <f>J152</f>
        <v>0</v>
      </c>
      <c r="K102" s="217"/>
      <c r="L102" s="22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159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39"/>
      <c r="C104" s="40"/>
      <c r="D104" s="40"/>
      <c r="E104" s="40"/>
      <c r="F104" s="40"/>
      <c r="G104" s="40"/>
      <c r="H104" s="40"/>
      <c r="I104" s="159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9.28" customHeight="1">
      <c r="A105" s="38"/>
      <c r="B105" s="39"/>
      <c r="C105" s="208" t="s">
        <v>117</v>
      </c>
      <c r="D105" s="40"/>
      <c r="E105" s="40"/>
      <c r="F105" s="40"/>
      <c r="G105" s="40"/>
      <c r="H105" s="40"/>
      <c r="I105" s="159"/>
      <c r="J105" s="223">
        <f>ROUND(J106 + J107 + J108 + J109 + J110 + J111,2)</f>
        <v>0</v>
      </c>
      <c r="K105" s="40"/>
      <c r="L105" s="63"/>
      <c r="N105" s="224" t="s">
        <v>45</v>
      </c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8" customHeight="1">
      <c r="A106" s="38"/>
      <c r="B106" s="39"/>
      <c r="C106" s="40"/>
      <c r="D106" s="144" t="s">
        <v>118</v>
      </c>
      <c r="E106" s="137"/>
      <c r="F106" s="137"/>
      <c r="G106" s="40"/>
      <c r="H106" s="40"/>
      <c r="I106" s="159"/>
      <c r="J106" s="138">
        <v>0</v>
      </c>
      <c r="K106" s="40"/>
      <c r="L106" s="225"/>
      <c r="M106" s="226"/>
      <c r="N106" s="227" t="s">
        <v>46</v>
      </c>
      <c r="O106" s="226"/>
      <c r="P106" s="226"/>
      <c r="Q106" s="226"/>
      <c r="R106" s="226"/>
      <c r="S106" s="159"/>
      <c r="T106" s="159"/>
      <c r="U106" s="159"/>
      <c r="V106" s="159"/>
      <c r="W106" s="159"/>
      <c r="X106" s="159"/>
      <c r="Y106" s="159"/>
      <c r="Z106" s="159"/>
      <c r="AA106" s="159"/>
      <c r="AB106" s="159"/>
      <c r="AC106" s="159"/>
      <c r="AD106" s="159"/>
      <c r="AE106" s="159"/>
      <c r="AF106" s="226"/>
      <c r="AG106" s="226"/>
      <c r="AH106" s="226"/>
      <c r="AI106" s="226"/>
      <c r="AJ106" s="226"/>
      <c r="AK106" s="226"/>
      <c r="AL106" s="226"/>
      <c r="AM106" s="226"/>
      <c r="AN106" s="226"/>
      <c r="AO106" s="226"/>
      <c r="AP106" s="226"/>
      <c r="AQ106" s="226"/>
      <c r="AR106" s="226"/>
      <c r="AS106" s="226"/>
      <c r="AT106" s="226"/>
      <c r="AU106" s="226"/>
      <c r="AV106" s="226"/>
      <c r="AW106" s="226"/>
      <c r="AX106" s="226"/>
      <c r="AY106" s="228" t="s">
        <v>119</v>
      </c>
      <c r="AZ106" s="226"/>
      <c r="BA106" s="226"/>
      <c r="BB106" s="226"/>
      <c r="BC106" s="226"/>
      <c r="BD106" s="226"/>
      <c r="BE106" s="229">
        <f>IF(N106="základní",J106,0)</f>
        <v>0</v>
      </c>
      <c r="BF106" s="229">
        <f>IF(N106="snížená",J106,0)</f>
        <v>0</v>
      </c>
      <c r="BG106" s="229">
        <f>IF(N106="zákl. přenesená",J106,0)</f>
        <v>0</v>
      </c>
      <c r="BH106" s="229">
        <f>IF(N106="sníž. přenesená",J106,0)</f>
        <v>0</v>
      </c>
      <c r="BI106" s="229">
        <f>IF(N106="nulová",J106,0)</f>
        <v>0</v>
      </c>
      <c r="BJ106" s="228" t="s">
        <v>21</v>
      </c>
      <c r="BK106" s="226"/>
      <c r="BL106" s="226"/>
      <c r="BM106" s="226"/>
    </row>
    <row r="107" s="2" customFormat="1" ht="18" customHeight="1">
      <c r="A107" s="38"/>
      <c r="B107" s="39"/>
      <c r="C107" s="40"/>
      <c r="D107" s="144" t="s">
        <v>120</v>
      </c>
      <c r="E107" s="137"/>
      <c r="F107" s="137"/>
      <c r="G107" s="40"/>
      <c r="H107" s="40"/>
      <c r="I107" s="159"/>
      <c r="J107" s="138">
        <v>0</v>
      </c>
      <c r="K107" s="40"/>
      <c r="L107" s="225"/>
      <c r="M107" s="226"/>
      <c r="N107" s="227" t="s">
        <v>46</v>
      </c>
      <c r="O107" s="226"/>
      <c r="P107" s="226"/>
      <c r="Q107" s="226"/>
      <c r="R107" s="226"/>
      <c r="S107" s="159"/>
      <c r="T107" s="159"/>
      <c r="U107" s="159"/>
      <c r="V107" s="159"/>
      <c r="W107" s="159"/>
      <c r="X107" s="159"/>
      <c r="Y107" s="159"/>
      <c r="Z107" s="159"/>
      <c r="AA107" s="159"/>
      <c r="AB107" s="159"/>
      <c r="AC107" s="159"/>
      <c r="AD107" s="159"/>
      <c r="AE107" s="159"/>
      <c r="AF107" s="226"/>
      <c r="AG107" s="226"/>
      <c r="AH107" s="226"/>
      <c r="AI107" s="226"/>
      <c r="AJ107" s="226"/>
      <c r="AK107" s="226"/>
      <c r="AL107" s="226"/>
      <c r="AM107" s="226"/>
      <c r="AN107" s="226"/>
      <c r="AO107" s="226"/>
      <c r="AP107" s="226"/>
      <c r="AQ107" s="226"/>
      <c r="AR107" s="226"/>
      <c r="AS107" s="226"/>
      <c r="AT107" s="226"/>
      <c r="AU107" s="226"/>
      <c r="AV107" s="226"/>
      <c r="AW107" s="226"/>
      <c r="AX107" s="226"/>
      <c r="AY107" s="228" t="s">
        <v>119</v>
      </c>
      <c r="AZ107" s="226"/>
      <c r="BA107" s="226"/>
      <c r="BB107" s="226"/>
      <c r="BC107" s="226"/>
      <c r="BD107" s="226"/>
      <c r="BE107" s="229">
        <f>IF(N107="základní",J107,0)</f>
        <v>0</v>
      </c>
      <c r="BF107" s="229">
        <f>IF(N107="snížená",J107,0)</f>
        <v>0</v>
      </c>
      <c r="BG107" s="229">
        <f>IF(N107="zákl. přenesená",J107,0)</f>
        <v>0</v>
      </c>
      <c r="BH107" s="229">
        <f>IF(N107="sníž. přenesená",J107,0)</f>
        <v>0</v>
      </c>
      <c r="BI107" s="229">
        <f>IF(N107="nulová",J107,0)</f>
        <v>0</v>
      </c>
      <c r="BJ107" s="228" t="s">
        <v>21</v>
      </c>
      <c r="BK107" s="226"/>
      <c r="BL107" s="226"/>
      <c r="BM107" s="226"/>
    </row>
    <row r="108" s="2" customFormat="1" ht="18" customHeight="1">
      <c r="A108" s="38"/>
      <c r="B108" s="39"/>
      <c r="C108" s="40"/>
      <c r="D108" s="144" t="s">
        <v>121</v>
      </c>
      <c r="E108" s="137"/>
      <c r="F108" s="137"/>
      <c r="G108" s="40"/>
      <c r="H108" s="40"/>
      <c r="I108" s="159"/>
      <c r="J108" s="138">
        <v>0</v>
      </c>
      <c r="K108" s="40"/>
      <c r="L108" s="225"/>
      <c r="M108" s="226"/>
      <c r="N108" s="227" t="s">
        <v>46</v>
      </c>
      <c r="O108" s="226"/>
      <c r="P108" s="226"/>
      <c r="Q108" s="226"/>
      <c r="R108" s="226"/>
      <c r="S108" s="159"/>
      <c r="T108" s="159"/>
      <c r="U108" s="159"/>
      <c r="V108" s="159"/>
      <c r="W108" s="159"/>
      <c r="X108" s="159"/>
      <c r="Y108" s="159"/>
      <c r="Z108" s="159"/>
      <c r="AA108" s="159"/>
      <c r="AB108" s="159"/>
      <c r="AC108" s="159"/>
      <c r="AD108" s="159"/>
      <c r="AE108" s="159"/>
      <c r="AF108" s="226"/>
      <c r="AG108" s="226"/>
      <c r="AH108" s="226"/>
      <c r="AI108" s="226"/>
      <c r="AJ108" s="226"/>
      <c r="AK108" s="226"/>
      <c r="AL108" s="226"/>
      <c r="AM108" s="226"/>
      <c r="AN108" s="226"/>
      <c r="AO108" s="226"/>
      <c r="AP108" s="226"/>
      <c r="AQ108" s="226"/>
      <c r="AR108" s="226"/>
      <c r="AS108" s="226"/>
      <c r="AT108" s="226"/>
      <c r="AU108" s="226"/>
      <c r="AV108" s="226"/>
      <c r="AW108" s="226"/>
      <c r="AX108" s="226"/>
      <c r="AY108" s="228" t="s">
        <v>119</v>
      </c>
      <c r="AZ108" s="226"/>
      <c r="BA108" s="226"/>
      <c r="BB108" s="226"/>
      <c r="BC108" s="226"/>
      <c r="BD108" s="226"/>
      <c r="BE108" s="229">
        <f>IF(N108="základní",J108,0)</f>
        <v>0</v>
      </c>
      <c r="BF108" s="229">
        <f>IF(N108="snížená",J108,0)</f>
        <v>0</v>
      </c>
      <c r="BG108" s="229">
        <f>IF(N108="zákl. přenesená",J108,0)</f>
        <v>0</v>
      </c>
      <c r="BH108" s="229">
        <f>IF(N108="sníž. přenesená",J108,0)</f>
        <v>0</v>
      </c>
      <c r="BI108" s="229">
        <f>IF(N108="nulová",J108,0)</f>
        <v>0</v>
      </c>
      <c r="BJ108" s="228" t="s">
        <v>21</v>
      </c>
      <c r="BK108" s="226"/>
      <c r="BL108" s="226"/>
      <c r="BM108" s="226"/>
    </row>
    <row r="109" s="2" customFormat="1" ht="18" customHeight="1">
      <c r="A109" s="38"/>
      <c r="B109" s="39"/>
      <c r="C109" s="40"/>
      <c r="D109" s="144" t="s">
        <v>122</v>
      </c>
      <c r="E109" s="137"/>
      <c r="F109" s="137"/>
      <c r="G109" s="40"/>
      <c r="H109" s="40"/>
      <c r="I109" s="159"/>
      <c r="J109" s="138">
        <v>0</v>
      </c>
      <c r="K109" s="40"/>
      <c r="L109" s="225"/>
      <c r="M109" s="226"/>
      <c r="N109" s="227" t="s">
        <v>46</v>
      </c>
      <c r="O109" s="226"/>
      <c r="P109" s="226"/>
      <c r="Q109" s="226"/>
      <c r="R109" s="226"/>
      <c r="S109" s="159"/>
      <c r="T109" s="159"/>
      <c r="U109" s="159"/>
      <c r="V109" s="159"/>
      <c r="W109" s="159"/>
      <c r="X109" s="159"/>
      <c r="Y109" s="159"/>
      <c r="Z109" s="159"/>
      <c r="AA109" s="159"/>
      <c r="AB109" s="159"/>
      <c r="AC109" s="159"/>
      <c r="AD109" s="159"/>
      <c r="AE109" s="159"/>
      <c r="AF109" s="226"/>
      <c r="AG109" s="226"/>
      <c r="AH109" s="226"/>
      <c r="AI109" s="226"/>
      <c r="AJ109" s="226"/>
      <c r="AK109" s="226"/>
      <c r="AL109" s="226"/>
      <c r="AM109" s="226"/>
      <c r="AN109" s="226"/>
      <c r="AO109" s="226"/>
      <c r="AP109" s="226"/>
      <c r="AQ109" s="226"/>
      <c r="AR109" s="226"/>
      <c r="AS109" s="226"/>
      <c r="AT109" s="226"/>
      <c r="AU109" s="226"/>
      <c r="AV109" s="226"/>
      <c r="AW109" s="226"/>
      <c r="AX109" s="226"/>
      <c r="AY109" s="228" t="s">
        <v>119</v>
      </c>
      <c r="AZ109" s="226"/>
      <c r="BA109" s="226"/>
      <c r="BB109" s="226"/>
      <c r="BC109" s="226"/>
      <c r="BD109" s="226"/>
      <c r="BE109" s="229">
        <f>IF(N109="základní",J109,0)</f>
        <v>0</v>
      </c>
      <c r="BF109" s="229">
        <f>IF(N109="snížená",J109,0)</f>
        <v>0</v>
      </c>
      <c r="BG109" s="229">
        <f>IF(N109="zákl. přenesená",J109,0)</f>
        <v>0</v>
      </c>
      <c r="BH109" s="229">
        <f>IF(N109="sníž. přenesená",J109,0)</f>
        <v>0</v>
      </c>
      <c r="BI109" s="229">
        <f>IF(N109="nulová",J109,0)</f>
        <v>0</v>
      </c>
      <c r="BJ109" s="228" t="s">
        <v>21</v>
      </c>
      <c r="BK109" s="226"/>
      <c r="BL109" s="226"/>
      <c r="BM109" s="226"/>
    </row>
    <row r="110" s="2" customFormat="1" ht="18" customHeight="1">
      <c r="A110" s="38"/>
      <c r="B110" s="39"/>
      <c r="C110" s="40"/>
      <c r="D110" s="144" t="s">
        <v>123</v>
      </c>
      <c r="E110" s="137"/>
      <c r="F110" s="137"/>
      <c r="G110" s="40"/>
      <c r="H110" s="40"/>
      <c r="I110" s="159"/>
      <c r="J110" s="138">
        <v>0</v>
      </c>
      <c r="K110" s="40"/>
      <c r="L110" s="225"/>
      <c r="M110" s="226"/>
      <c r="N110" s="227" t="s">
        <v>46</v>
      </c>
      <c r="O110" s="226"/>
      <c r="P110" s="226"/>
      <c r="Q110" s="226"/>
      <c r="R110" s="226"/>
      <c r="S110" s="159"/>
      <c r="T110" s="159"/>
      <c r="U110" s="159"/>
      <c r="V110" s="159"/>
      <c r="W110" s="159"/>
      <c r="X110" s="159"/>
      <c r="Y110" s="159"/>
      <c r="Z110" s="159"/>
      <c r="AA110" s="159"/>
      <c r="AB110" s="159"/>
      <c r="AC110" s="159"/>
      <c r="AD110" s="159"/>
      <c r="AE110" s="159"/>
      <c r="AF110" s="226"/>
      <c r="AG110" s="226"/>
      <c r="AH110" s="226"/>
      <c r="AI110" s="226"/>
      <c r="AJ110" s="226"/>
      <c r="AK110" s="226"/>
      <c r="AL110" s="226"/>
      <c r="AM110" s="226"/>
      <c r="AN110" s="226"/>
      <c r="AO110" s="226"/>
      <c r="AP110" s="226"/>
      <c r="AQ110" s="226"/>
      <c r="AR110" s="226"/>
      <c r="AS110" s="226"/>
      <c r="AT110" s="226"/>
      <c r="AU110" s="226"/>
      <c r="AV110" s="226"/>
      <c r="AW110" s="226"/>
      <c r="AX110" s="226"/>
      <c r="AY110" s="228" t="s">
        <v>119</v>
      </c>
      <c r="AZ110" s="226"/>
      <c r="BA110" s="226"/>
      <c r="BB110" s="226"/>
      <c r="BC110" s="226"/>
      <c r="BD110" s="226"/>
      <c r="BE110" s="229">
        <f>IF(N110="základní",J110,0)</f>
        <v>0</v>
      </c>
      <c r="BF110" s="229">
        <f>IF(N110="snížená",J110,0)</f>
        <v>0</v>
      </c>
      <c r="BG110" s="229">
        <f>IF(N110="zákl. přenesená",J110,0)</f>
        <v>0</v>
      </c>
      <c r="BH110" s="229">
        <f>IF(N110="sníž. přenesená",J110,0)</f>
        <v>0</v>
      </c>
      <c r="BI110" s="229">
        <f>IF(N110="nulová",J110,0)</f>
        <v>0</v>
      </c>
      <c r="BJ110" s="228" t="s">
        <v>21</v>
      </c>
      <c r="BK110" s="226"/>
      <c r="BL110" s="226"/>
      <c r="BM110" s="226"/>
    </row>
    <row r="111" s="2" customFormat="1" ht="18" customHeight="1">
      <c r="A111" s="38"/>
      <c r="B111" s="39"/>
      <c r="C111" s="40"/>
      <c r="D111" s="137" t="s">
        <v>124</v>
      </c>
      <c r="E111" s="40"/>
      <c r="F111" s="40"/>
      <c r="G111" s="40"/>
      <c r="H111" s="40"/>
      <c r="I111" s="159"/>
      <c r="J111" s="138">
        <f>ROUND(J30*T111,2)</f>
        <v>0</v>
      </c>
      <c r="K111" s="40"/>
      <c r="L111" s="225"/>
      <c r="M111" s="226"/>
      <c r="N111" s="227" t="s">
        <v>46</v>
      </c>
      <c r="O111" s="226"/>
      <c r="P111" s="226"/>
      <c r="Q111" s="226"/>
      <c r="R111" s="226"/>
      <c r="S111" s="159"/>
      <c r="T111" s="159"/>
      <c r="U111" s="159"/>
      <c r="V111" s="159"/>
      <c r="W111" s="159"/>
      <c r="X111" s="159"/>
      <c r="Y111" s="159"/>
      <c r="Z111" s="159"/>
      <c r="AA111" s="159"/>
      <c r="AB111" s="159"/>
      <c r="AC111" s="159"/>
      <c r="AD111" s="159"/>
      <c r="AE111" s="159"/>
      <c r="AF111" s="226"/>
      <c r="AG111" s="226"/>
      <c r="AH111" s="226"/>
      <c r="AI111" s="226"/>
      <c r="AJ111" s="226"/>
      <c r="AK111" s="226"/>
      <c r="AL111" s="226"/>
      <c r="AM111" s="226"/>
      <c r="AN111" s="226"/>
      <c r="AO111" s="226"/>
      <c r="AP111" s="226"/>
      <c r="AQ111" s="226"/>
      <c r="AR111" s="226"/>
      <c r="AS111" s="226"/>
      <c r="AT111" s="226"/>
      <c r="AU111" s="226"/>
      <c r="AV111" s="226"/>
      <c r="AW111" s="226"/>
      <c r="AX111" s="226"/>
      <c r="AY111" s="228" t="s">
        <v>125</v>
      </c>
      <c r="AZ111" s="226"/>
      <c r="BA111" s="226"/>
      <c r="BB111" s="226"/>
      <c r="BC111" s="226"/>
      <c r="BD111" s="226"/>
      <c r="BE111" s="229">
        <f>IF(N111="základní",J111,0)</f>
        <v>0</v>
      </c>
      <c r="BF111" s="229">
        <f>IF(N111="snížená",J111,0)</f>
        <v>0</v>
      </c>
      <c r="BG111" s="229">
        <f>IF(N111="zákl. přenesená",J111,0)</f>
        <v>0</v>
      </c>
      <c r="BH111" s="229">
        <f>IF(N111="sníž. přenesená",J111,0)</f>
        <v>0</v>
      </c>
      <c r="BI111" s="229">
        <f>IF(N111="nulová",J111,0)</f>
        <v>0</v>
      </c>
      <c r="BJ111" s="228" t="s">
        <v>21</v>
      </c>
      <c r="BK111" s="226"/>
      <c r="BL111" s="226"/>
      <c r="BM111" s="226"/>
    </row>
    <row r="112" s="2" customFormat="1">
      <c r="A112" s="38"/>
      <c r="B112" s="39"/>
      <c r="C112" s="40"/>
      <c r="D112" s="40"/>
      <c r="E112" s="40"/>
      <c r="F112" s="40"/>
      <c r="G112" s="40"/>
      <c r="H112" s="40"/>
      <c r="I112" s="159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9.28" customHeight="1">
      <c r="A113" s="38"/>
      <c r="B113" s="39"/>
      <c r="C113" s="148" t="s">
        <v>102</v>
      </c>
      <c r="D113" s="149"/>
      <c r="E113" s="149"/>
      <c r="F113" s="149"/>
      <c r="G113" s="149"/>
      <c r="H113" s="149"/>
      <c r="I113" s="206"/>
      <c r="J113" s="150">
        <f>ROUND(J96+J105,2)</f>
        <v>0</v>
      </c>
      <c r="K113" s="14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66"/>
      <c r="C114" s="67"/>
      <c r="D114" s="67"/>
      <c r="E114" s="67"/>
      <c r="F114" s="67"/>
      <c r="G114" s="67"/>
      <c r="H114" s="67"/>
      <c r="I114" s="200"/>
      <c r="J114" s="67"/>
      <c r="K114" s="67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8" s="2" customFormat="1" ht="6.96" customHeight="1">
      <c r="A118" s="38"/>
      <c r="B118" s="68"/>
      <c r="C118" s="69"/>
      <c r="D118" s="69"/>
      <c r="E118" s="69"/>
      <c r="F118" s="69"/>
      <c r="G118" s="69"/>
      <c r="H118" s="69"/>
      <c r="I118" s="203"/>
      <c r="J118" s="69"/>
      <c r="K118" s="69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4.96" customHeight="1">
      <c r="A119" s="38"/>
      <c r="B119" s="39"/>
      <c r="C119" s="21" t="s">
        <v>126</v>
      </c>
      <c r="D119" s="40"/>
      <c r="E119" s="40"/>
      <c r="F119" s="40"/>
      <c r="G119" s="40"/>
      <c r="H119" s="40"/>
      <c r="I119" s="159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159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0" t="s">
        <v>16</v>
      </c>
      <c r="D121" s="40"/>
      <c r="E121" s="40"/>
      <c r="F121" s="40"/>
      <c r="G121" s="40"/>
      <c r="H121" s="40"/>
      <c r="I121" s="159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204" t="str">
        <f>E7</f>
        <v>Oprava komunikace - Horní Beřkovice</v>
      </c>
      <c r="F122" s="30"/>
      <c r="G122" s="30"/>
      <c r="H122" s="30"/>
      <c r="I122" s="159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0" t="s">
        <v>104</v>
      </c>
      <c r="D123" s="40"/>
      <c r="E123" s="40"/>
      <c r="F123" s="40"/>
      <c r="G123" s="40"/>
      <c r="H123" s="40"/>
      <c r="I123" s="159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40"/>
      <c r="D124" s="40"/>
      <c r="E124" s="76" t="str">
        <f>E9</f>
        <v>SO-02 - Horní Beřkovice - úsek B</v>
      </c>
      <c r="F124" s="40"/>
      <c r="G124" s="40"/>
      <c r="H124" s="40"/>
      <c r="I124" s="159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159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0" t="s">
        <v>22</v>
      </c>
      <c r="D126" s="40"/>
      <c r="E126" s="40"/>
      <c r="F126" s="25" t="str">
        <f>F12</f>
        <v>Horní Beřkovice</v>
      </c>
      <c r="G126" s="40"/>
      <c r="H126" s="40"/>
      <c r="I126" s="162" t="s">
        <v>24</v>
      </c>
      <c r="J126" s="79" t="str">
        <f>IF(J12="","",J12)</f>
        <v>6. 2. 2019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159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0" t="s">
        <v>28</v>
      </c>
      <c r="D128" s="40"/>
      <c r="E128" s="40"/>
      <c r="F128" s="25" t="str">
        <f>E15</f>
        <v xml:space="preserve"> </v>
      </c>
      <c r="G128" s="40"/>
      <c r="H128" s="40"/>
      <c r="I128" s="162" t="s">
        <v>34</v>
      </c>
      <c r="J128" s="34" t="str">
        <f>E21</f>
        <v xml:space="preserve"> 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0" t="s">
        <v>32</v>
      </c>
      <c r="D129" s="40"/>
      <c r="E129" s="40"/>
      <c r="F129" s="25" t="str">
        <f>IF(E18="","",E18)</f>
        <v>Vyplň údaj</v>
      </c>
      <c r="G129" s="40"/>
      <c r="H129" s="40"/>
      <c r="I129" s="162" t="s">
        <v>36</v>
      </c>
      <c r="J129" s="34" t="str">
        <f>E24</f>
        <v>Kadeřábek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0.32" customHeight="1">
      <c r="A130" s="38"/>
      <c r="B130" s="39"/>
      <c r="C130" s="40"/>
      <c r="D130" s="40"/>
      <c r="E130" s="40"/>
      <c r="F130" s="40"/>
      <c r="G130" s="40"/>
      <c r="H130" s="40"/>
      <c r="I130" s="159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11" customFormat="1" ht="29.28" customHeight="1">
      <c r="A131" s="230"/>
      <c r="B131" s="231"/>
      <c r="C131" s="232" t="s">
        <v>127</v>
      </c>
      <c r="D131" s="233" t="s">
        <v>66</v>
      </c>
      <c r="E131" s="233" t="s">
        <v>62</v>
      </c>
      <c r="F131" s="233" t="s">
        <v>63</v>
      </c>
      <c r="G131" s="233" t="s">
        <v>128</v>
      </c>
      <c r="H131" s="233" t="s">
        <v>129</v>
      </c>
      <c r="I131" s="234" t="s">
        <v>130</v>
      </c>
      <c r="J131" s="235" t="s">
        <v>109</v>
      </c>
      <c r="K131" s="236" t="s">
        <v>131</v>
      </c>
      <c r="L131" s="237"/>
      <c r="M131" s="100" t="s">
        <v>1</v>
      </c>
      <c r="N131" s="101" t="s">
        <v>45</v>
      </c>
      <c r="O131" s="101" t="s">
        <v>132</v>
      </c>
      <c r="P131" s="101" t="s">
        <v>133</v>
      </c>
      <c r="Q131" s="101" t="s">
        <v>134</v>
      </c>
      <c r="R131" s="101" t="s">
        <v>135</v>
      </c>
      <c r="S131" s="101" t="s">
        <v>136</v>
      </c>
      <c r="T131" s="102" t="s">
        <v>137</v>
      </c>
      <c r="U131" s="230"/>
      <c r="V131" s="230"/>
      <c r="W131" s="230"/>
      <c r="X131" s="230"/>
      <c r="Y131" s="230"/>
      <c r="Z131" s="230"/>
      <c r="AA131" s="230"/>
      <c r="AB131" s="230"/>
      <c r="AC131" s="230"/>
      <c r="AD131" s="230"/>
      <c r="AE131" s="230"/>
    </row>
    <row r="132" s="2" customFormat="1" ht="22.8" customHeight="1">
      <c r="A132" s="38"/>
      <c r="B132" s="39"/>
      <c r="C132" s="107" t="s">
        <v>138</v>
      </c>
      <c r="D132" s="40"/>
      <c r="E132" s="40"/>
      <c r="F132" s="40"/>
      <c r="G132" s="40"/>
      <c r="H132" s="40"/>
      <c r="I132" s="159"/>
      <c r="J132" s="238">
        <f>BK132</f>
        <v>0</v>
      </c>
      <c r="K132" s="40"/>
      <c r="L132" s="41"/>
      <c r="M132" s="103"/>
      <c r="N132" s="239"/>
      <c r="O132" s="104"/>
      <c r="P132" s="240">
        <f>P133</f>
        <v>0</v>
      </c>
      <c r="Q132" s="104"/>
      <c r="R132" s="240">
        <f>R133</f>
        <v>32.658830000000002</v>
      </c>
      <c r="S132" s="104"/>
      <c r="T132" s="241">
        <f>T133</f>
        <v>318.63099999999997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5" t="s">
        <v>80</v>
      </c>
      <c r="AU132" s="15" t="s">
        <v>111</v>
      </c>
      <c r="BK132" s="242">
        <f>BK133</f>
        <v>0</v>
      </c>
    </row>
    <row r="133" s="12" customFormat="1" ht="25.92" customHeight="1">
      <c r="A133" s="12"/>
      <c r="B133" s="243"/>
      <c r="C133" s="244"/>
      <c r="D133" s="245" t="s">
        <v>80</v>
      </c>
      <c r="E133" s="246" t="s">
        <v>139</v>
      </c>
      <c r="F133" s="246" t="s">
        <v>140</v>
      </c>
      <c r="G133" s="244"/>
      <c r="H133" s="244"/>
      <c r="I133" s="247"/>
      <c r="J133" s="248">
        <f>BK133</f>
        <v>0</v>
      </c>
      <c r="K133" s="244"/>
      <c r="L133" s="249"/>
      <c r="M133" s="250"/>
      <c r="N133" s="251"/>
      <c r="O133" s="251"/>
      <c r="P133" s="252">
        <f>P134+P137+P145+P148+P152</f>
        <v>0</v>
      </c>
      <c r="Q133" s="251"/>
      <c r="R133" s="252">
        <f>R134+R137+R145+R148+R152</f>
        <v>32.658830000000002</v>
      </c>
      <c r="S133" s="251"/>
      <c r="T133" s="253">
        <f>T134+T137+T145+T148+T152</f>
        <v>318.63099999999997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54" t="s">
        <v>21</v>
      </c>
      <c r="AT133" s="255" t="s">
        <v>80</v>
      </c>
      <c r="AU133" s="255" t="s">
        <v>81</v>
      </c>
      <c r="AY133" s="254" t="s">
        <v>141</v>
      </c>
      <c r="BK133" s="256">
        <f>BK134+BK137+BK145+BK148+BK152</f>
        <v>0</v>
      </c>
    </row>
    <row r="134" s="12" customFormat="1" ht="22.8" customHeight="1">
      <c r="A134" s="12"/>
      <c r="B134" s="243"/>
      <c r="C134" s="244"/>
      <c r="D134" s="245" t="s">
        <v>80</v>
      </c>
      <c r="E134" s="257" t="s">
        <v>21</v>
      </c>
      <c r="F134" s="257" t="s">
        <v>142</v>
      </c>
      <c r="G134" s="244"/>
      <c r="H134" s="244"/>
      <c r="I134" s="247"/>
      <c r="J134" s="258">
        <f>BK134</f>
        <v>0</v>
      </c>
      <c r="K134" s="244"/>
      <c r="L134" s="249"/>
      <c r="M134" s="250"/>
      <c r="N134" s="251"/>
      <c r="O134" s="251"/>
      <c r="P134" s="252">
        <f>SUM(P135:P136)</f>
        <v>0</v>
      </c>
      <c r="Q134" s="251"/>
      <c r="R134" s="252">
        <f>SUM(R135:R136)</f>
        <v>0.068850000000000008</v>
      </c>
      <c r="S134" s="251"/>
      <c r="T134" s="253">
        <f>SUM(T135:T136)</f>
        <v>295.53099999999995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54" t="s">
        <v>21</v>
      </c>
      <c r="AT134" s="255" t="s">
        <v>80</v>
      </c>
      <c r="AU134" s="255" t="s">
        <v>21</v>
      </c>
      <c r="AY134" s="254" t="s">
        <v>141</v>
      </c>
      <c r="BK134" s="256">
        <f>SUM(BK135:BK136)</f>
        <v>0</v>
      </c>
    </row>
    <row r="135" s="2" customFormat="1" ht="21.75" customHeight="1">
      <c r="A135" s="38"/>
      <c r="B135" s="39"/>
      <c r="C135" s="259" t="s">
        <v>21</v>
      </c>
      <c r="D135" s="259" t="s">
        <v>143</v>
      </c>
      <c r="E135" s="260" t="s">
        <v>182</v>
      </c>
      <c r="F135" s="261" t="s">
        <v>183</v>
      </c>
      <c r="G135" s="262" t="s">
        <v>146</v>
      </c>
      <c r="H135" s="263">
        <v>265</v>
      </c>
      <c r="I135" s="264"/>
      <c r="J135" s="265">
        <f>ROUND(I135*H135,2)</f>
        <v>0</v>
      </c>
      <c r="K135" s="266"/>
      <c r="L135" s="41"/>
      <c r="M135" s="267" t="s">
        <v>1</v>
      </c>
      <c r="N135" s="268" t="s">
        <v>46</v>
      </c>
      <c r="O135" s="91"/>
      <c r="P135" s="269">
        <f>O135*H135</f>
        <v>0</v>
      </c>
      <c r="Q135" s="269">
        <v>0</v>
      </c>
      <c r="R135" s="269">
        <f>Q135*H135</f>
        <v>0</v>
      </c>
      <c r="S135" s="269">
        <v>0.57999999999999996</v>
      </c>
      <c r="T135" s="270">
        <f>S135*H135</f>
        <v>153.69999999999999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71" t="s">
        <v>147</v>
      </c>
      <c r="AT135" s="271" t="s">
        <v>143</v>
      </c>
      <c r="AU135" s="271" t="s">
        <v>90</v>
      </c>
      <c r="AY135" s="15" t="s">
        <v>141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5" t="s">
        <v>21</v>
      </c>
      <c r="BK135" s="143">
        <f>ROUND(I135*H135,2)</f>
        <v>0</v>
      </c>
      <c r="BL135" s="15" t="s">
        <v>147</v>
      </c>
      <c r="BM135" s="271" t="s">
        <v>184</v>
      </c>
    </row>
    <row r="136" s="2" customFormat="1" ht="21.75" customHeight="1">
      <c r="A136" s="38"/>
      <c r="B136" s="39"/>
      <c r="C136" s="259" t="s">
        <v>90</v>
      </c>
      <c r="D136" s="259" t="s">
        <v>143</v>
      </c>
      <c r="E136" s="260" t="s">
        <v>144</v>
      </c>
      <c r="F136" s="261" t="s">
        <v>145</v>
      </c>
      <c r="G136" s="262" t="s">
        <v>146</v>
      </c>
      <c r="H136" s="263">
        <v>1377</v>
      </c>
      <c r="I136" s="264"/>
      <c r="J136" s="265">
        <f>ROUND(I136*H136,2)</f>
        <v>0</v>
      </c>
      <c r="K136" s="266"/>
      <c r="L136" s="41"/>
      <c r="M136" s="267" t="s">
        <v>1</v>
      </c>
      <c r="N136" s="268" t="s">
        <v>46</v>
      </c>
      <c r="O136" s="91"/>
      <c r="P136" s="269">
        <f>O136*H136</f>
        <v>0</v>
      </c>
      <c r="Q136" s="269">
        <v>5.0000000000000002E-05</v>
      </c>
      <c r="R136" s="269">
        <f>Q136*H136</f>
        <v>0.068850000000000008</v>
      </c>
      <c r="S136" s="269">
        <v>0.10299999999999999</v>
      </c>
      <c r="T136" s="270">
        <f>S136*H136</f>
        <v>141.83099999999999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71" t="s">
        <v>147</v>
      </c>
      <c r="AT136" s="271" t="s">
        <v>143</v>
      </c>
      <c r="AU136" s="271" t="s">
        <v>90</v>
      </c>
      <c r="AY136" s="15" t="s">
        <v>141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5" t="s">
        <v>21</v>
      </c>
      <c r="BK136" s="143">
        <f>ROUND(I136*H136,2)</f>
        <v>0</v>
      </c>
      <c r="BL136" s="15" t="s">
        <v>147</v>
      </c>
      <c r="BM136" s="271" t="s">
        <v>185</v>
      </c>
    </row>
    <row r="137" s="12" customFormat="1" ht="22.8" customHeight="1">
      <c r="A137" s="12"/>
      <c r="B137" s="243"/>
      <c r="C137" s="244"/>
      <c r="D137" s="245" t="s">
        <v>80</v>
      </c>
      <c r="E137" s="257" t="s">
        <v>149</v>
      </c>
      <c r="F137" s="257" t="s">
        <v>150</v>
      </c>
      <c r="G137" s="244"/>
      <c r="H137" s="244"/>
      <c r="I137" s="247"/>
      <c r="J137" s="258">
        <f>BK137</f>
        <v>0</v>
      </c>
      <c r="K137" s="244"/>
      <c r="L137" s="249"/>
      <c r="M137" s="250"/>
      <c r="N137" s="251"/>
      <c r="O137" s="251"/>
      <c r="P137" s="252">
        <f>SUM(P138:P144)</f>
        <v>0</v>
      </c>
      <c r="Q137" s="251"/>
      <c r="R137" s="252">
        <f>SUM(R138:R144)</f>
        <v>8.2757699999999996</v>
      </c>
      <c r="S137" s="251"/>
      <c r="T137" s="253">
        <f>SUM(T138:T144)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54" t="s">
        <v>21</v>
      </c>
      <c r="AT137" s="255" t="s">
        <v>80</v>
      </c>
      <c r="AU137" s="255" t="s">
        <v>21</v>
      </c>
      <c r="AY137" s="254" t="s">
        <v>141</v>
      </c>
      <c r="BK137" s="256">
        <f>SUM(BK138:BK144)</f>
        <v>0</v>
      </c>
    </row>
    <row r="138" s="2" customFormat="1" ht="16.5" customHeight="1">
      <c r="A138" s="38"/>
      <c r="B138" s="39"/>
      <c r="C138" s="259" t="s">
        <v>154</v>
      </c>
      <c r="D138" s="259" t="s">
        <v>143</v>
      </c>
      <c r="E138" s="260" t="s">
        <v>186</v>
      </c>
      <c r="F138" s="261" t="s">
        <v>187</v>
      </c>
      <c r="G138" s="262" t="s">
        <v>146</v>
      </c>
      <c r="H138" s="263">
        <v>265</v>
      </c>
      <c r="I138" s="264"/>
      <c r="J138" s="265">
        <f>ROUND(I138*H138,2)</f>
        <v>0</v>
      </c>
      <c r="K138" s="266"/>
      <c r="L138" s="41"/>
      <c r="M138" s="267" t="s">
        <v>1</v>
      </c>
      <c r="N138" s="268" t="s">
        <v>46</v>
      </c>
      <c r="O138" s="91"/>
      <c r="P138" s="269">
        <f>O138*H138</f>
        <v>0</v>
      </c>
      <c r="Q138" s="269">
        <v>0</v>
      </c>
      <c r="R138" s="269">
        <f>Q138*H138</f>
        <v>0</v>
      </c>
      <c r="S138" s="269">
        <v>0</v>
      </c>
      <c r="T138" s="27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71" t="s">
        <v>147</v>
      </c>
      <c r="AT138" s="271" t="s">
        <v>143</v>
      </c>
      <c r="AU138" s="271" t="s">
        <v>90</v>
      </c>
      <c r="AY138" s="15" t="s">
        <v>141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5" t="s">
        <v>21</v>
      </c>
      <c r="BK138" s="143">
        <f>ROUND(I138*H138,2)</f>
        <v>0</v>
      </c>
      <c r="BL138" s="15" t="s">
        <v>147</v>
      </c>
      <c r="BM138" s="271" t="s">
        <v>188</v>
      </c>
    </row>
    <row r="139" s="2" customFormat="1" ht="21.75" customHeight="1">
      <c r="A139" s="38"/>
      <c r="B139" s="39"/>
      <c r="C139" s="259" t="s">
        <v>147</v>
      </c>
      <c r="D139" s="259" t="s">
        <v>143</v>
      </c>
      <c r="E139" s="260" t="s">
        <v>189</v>
      </c>
      <c r="F139" s="261" t="s">
        <v>190</v>
      </c>
      <c r="G139" s="262" t="s">
        <v>146</v>
      </c>
      <c r="H139" s="263">
        <v>265</v>
      </c>
      <c r="I139" s="264"/>
      <c r="J139" s="265">
        <f>ROUND(I139*H139,2)</f>
        <v>0</v>
      </c>
      <c r="K139" s="266"/>
      <c r="L139" s="41"/>
      <c r="M139" s="267" t="s">
        <v>1</v>
      </c>
      <c r="N139" s="268" t="s">
        <v>46</v>
      </c>
      <c r="O139" s="91"/>
      <c r="P139" s="269">
        <f>O139*H139</f>
        <v>0</v>
      </c>
      <c r="Q139" s="269">
        <v>0</v>
      </c>
      <c r="R139" s="269">
        <f>Q139*H139</f>
        <v>0</v>
      </c>
      <c r="S139" s="269">
        <v>0</v>
      </c>
      <c r="T139" s="27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71" t="s">
        <v>147</v>
      </c>
      <c r="AT139" s="271" t="s">
        <v>143</v>
      </c>
      <c r="AU139" s="271" t="s">
        <v>90</v>
      </c>
      <c r="AY139" s="15" t="s">
        <v>141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5" t="s">
        <v>21</v>
      </c>
      <c r="BK139" s="143">
        <f>ROUND(I139*H139,2)</f>
        <v>0</v>
      </c>
      <c r="BL139" s="15" t="s">
        <v>147</v>
      </c>
      <c r="BM139" s="271" t="s">
        <v>191</v>
      </c>
    </row>
    <row r="140" s="2" customFormat="1" ht="21.75" customHeight="1">
      <c r="A140" s="38"/>
      <c r="B140" s="39"/>
      <c r="C140" s="259" t="s">
        <v>149</v>
      </c>
      <c r="D140" s="259" t="s">
        <v>143</v>
      </c>
      <c r="E140" s="260" t="s">
        <v>192</v>
      </c>
      <c r="F140" s="261" t="s">
        <v>193</v>
      </c>
      <c r="G140" s="262" t="s">
        <v>146</v>
      </c>
      <c r="H140" s="263">
        <v>265</v>
      </c>
      <c r="I140" s="264"/>
      <c r="J140" s="265">
        <f>ROUND(I140*H140,2)</f>
        <v>0</v>
      </c>
      <c r="K140" s="266"/>
      <c r="L140" s="41"/>
      <c r="M140" s="267" t="s">
        <v>1</v>
      </c>
      <c r="N140" s="268" t="s">
        <v>46</v>
      </c>
      <c r="O140" s="91"/>
      <c r="P140" s="269">
        <f>O140*H140</f>
        <v>0</v>
      </c>
      <c r="Q140" s="269">
        <v>0</v>
      </c>
      <c r="R140" s="269">
        <f>Q140*H140</f>
        <v>0</v>
      </c>
      <c r="S140" s="269">
        <v>0</v>
      </c>
      <c r="T140" s="27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71" t="s">
        <v>147</v>
      </c>
      <c r="AT140" s="271" t="s">
        <v>143</v>
      </c>
      <c r="AU140" s="271" t="s">
        <v>90</v>
      </c>
      <c r="AY140" s="15" t="s">
        <v>141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5" t="s">
        <v>21</v>
      </c>
      <c r="BK140" s="143">
        <f>ROUND(I140*H140,2)</f>
        <v>0</v>
      </c>
      <c r="BL140" s="15" t="s">
        <v>147</v>
      </c>
      <c r="BM140" s="271" t="s">
        <v>194</v>
      </c>
    </row>
    <row r="141" s="2" customFormat="1" ht="21.75" customHeight="1">
      <c r="A141" s="38"/>
      <c r="B141" s="39"/>
      <c r="C141" s="259" t="s">
        <v>170</v>
      </c>
      <c r="D141" s="259" t="s">
        <v>143</v>
      </c>
      <c r="E141" s="260" t="s">
        <v>151</v>
      </c>
      <c r="F141" s="261" t="s">
        <v>152</v>
      </c>
      <c r="G141" s="262" t="s">
        <v>146</v>
      </c>
      <c r="H141" s="263">
        <v>1377</v>
      </c>
      <c r="I141" s="264"/>
      <c r="J141" s="265">
        <f>ROUND(I141*H141,2)</f>
        <v>0</v>
      </c>
      <c r="K141" s="266"/>
      <c r="L141" s="41"/>
      <c r="M141" s="267" t="s">
        <v>1</v>
      </c>
      <c r="N141" s="268" t="s">
        <v>46</v>
      </c>
      <c r="O141" s="91"/>
      <c r="P141" s="269">
        <f>O141*H141</f>
        <v>0</v>
      </c>
      <c r="Q141" s="269">
        <v>0.0060099999999999997</v>
      </c>
      <c r="R141" s="269">
        <f>Q141*H141</f>
        <v>8.2757699999999996</v>
      </c>
      <c r="S141" s="269">
        <v>0</v>
      </c>
      <c r="T141" s="27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71" t="s">
        <v>147</v>
      </c>
      <c r="AT141" s="271" t="s">
        <v>143</v>
      </c>
      <c r="AU141" s="271" t="s">
        <v>90</v>
      </c>
      <c r="AY141" s="15" t="s">
        <v>141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5" t="s">
        <v>21</v>
      </c>
      <c r="BK141" s="143">
        <f>ROUND(I141*H141,2)</f>
        <v>0</v>
      </c>
      <c r="BL141" s="15" t="s">
        <v>147</v>
      </c>
      <c r="BM141" s="271" t="s">
        <v>153</v>
      </c>
    </row>
    <row r="142" s="2" customFormat="1" ht="16.5" customHeight="1">
      <c r="A142" s="38"/>
      <c r="B142" s="39"/>
      <c r="C142" s="259" t="s">
        <v>174</v>
      </c>
      <c r="D142" s="259" t="s">
        <v>143</v>
      </c>
      <c r="E142" s="260" t="s">
        <v>195</v>
      </c>
      <c r="F142" s="261" t="s">
        <v>196</v>
      </c>
      <c r="G142" s="262" t="s">
        <v>146</v>
      </c>
      <c r="H142" s="263">
        <v>265</v>
      </c>
      <c r="I142" s="264"/>
      <c r="J142" s="265">
        <f>ROUND(I142*H142,2)</f>
        <v>0</v>
      </c>
      <c r="K142" s="266"/>
      <c r="L142" s="41"/>
      <c r="M142" s="267" t="s">
        <v>1</v>
      </c>
      <c r="N142" s="268" t="s">
        <v>46</v>
      </c>
      <c r="O142" s="91"/>
      <c r="P142" s="269">
        <f>O142*H142</f>
        <v>0</v>
      </c>
      <c r="Q142" s="269">
        <v>0</v>
      </c>
      <c r="R142" s="269">
        <f>Q142*H142</f>
        <v>0</v>
      </c>
      <c r="S142" s="269">
        <v>0</v>
      </c>
      <c r="T142" s="27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71" t="s">
        <v>147</v>
      </c>
      <c r="AT142" s="271" t="s">
        <v>143</v>
      </c>
      <c r="AU142" s="271" t="s">
        <v>90</v>
      </c>
      <c r="AY142" s="15" t="s">
        <v>141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5" t="s">
        <v>21</v>
      </c>
      <c r="BK142" s="143">
        <f>ROUND(I142*H142,2)</f>
        <v>0</v>
      </c>
      <c r="BL142" s="15" t="s">
        <v>147</v>
      </c>
      <c r="BM142" s="271" t="s">
        <v>197</v>
      </c>
    </row>
    <row r="143" s="2" customFormat="1" ht="21.75" customHeight="1">
      <c r="A143" s="38"/>
      <c r="B143" s="39"/>
      <c r="C143" s="259" t="s">
        <v>158</v>
      </c>
      <c r="D143" s="259" t="s">
        <v>143</v>
      </c>
      <c r="E143" s="260" t="s">
        <v>155</v>
      </c>
      <c r="F143" s="261" t="s">
        <v>156</v>
      </c>
      <c r="G143" s="262" t="s">
        <v>146</v>
      </c>
      <c r="H143" s="263">
        <v>1642</v>
      </c>
      <c r="I143" s="264"/>
      <c r="J143" s="265">
        <f>ROUND(I143*H143,2)</f>
        <v>0</v>
      </c>
      <c r="K143" s="266"/>
      <c r="L143" s="41"/>
      <c r="M143" s="267" t="s">
        <v>1</v>
      </c>
      <c r="N143" s="268" t="s">
        <v>46</v>
      </c>
      <c r="O143" s="91"/>
      <c r="P143" s="269">
        <f>O143*H143</f>
        <v>0</v>
      </c>
      <c r="Q143" s="269">
        <v>0</v>
      </c>
      <c r="R143" s="269">
        <f>Q143*H143</f>
        <v>0</v>
      </c>
      <c r="S143" s="269">
        <v>0</v>
      </c>
      <c r="T143" s="27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71" t="s">
        <v>147</v>
      </c>
      <c r="AT143" s="271" t="s">
        <v>143</v>
      </c>
      <c r="AU143" s="271" t="s">
        <v>90</v>
      </c>
      <c r="AY143" s="15" t="s">
        <v>141</v>
      </c>
      <c r="BE143" s="143">
        <f>IF(N143="základní",J143,0)</f>
        <v>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5" t="s">
        <v>21</v>
      </c>
      <c r="BK143" s="143">
        <f>ROUND(I143*H143,2)</f>
        <v>0</v>
      </c>
      <c r="BL143" s="15" t="s">
        <v>147</v>
      </c>
      <c r="BM143" s="271" t="s">
        <v>157</v>
      </c>
    </row>
    <row r="144" s="13" customFormat="1">
      <c r="A144" s="13"/>
      <c r="B144" s="272"/>
      <c r="C144" s="273"/>
      <c r="D144" s="274" t="s">
        <v>178</v>
      </c>
      <c r="E144" s="283" t="s">
        <v>1</v>
      </c>
      <c r="F144" s="275" t="s">
        <v>198</v>
      </c>
      <c r="G144" s="273"/>
      <c r="H144" s="276">
        <v>1642</v>
      </c>
      <c r="I144" s="277"/>
      <c r="J144" s="273"/>
      <c r="K144" s="273"/>
      <c r="L144" s="278"/>
      <c r="M144" s="284"/>
      <c r="N144" s="285"/>
      <c r="O144" s="285"/>
      <c r="P144" s="285"/>
      <c r="Q144" s="285"/>
      <c r="R144" s="285"/>
      <c r="S144" s="285"/>
      <c r="T144" s="28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82" t="s">
        <v>178</v>
      </c>
      <c r="AU144" s="282" t="s">
        <v>90</v>
      </c>
      <c r="AV144" s="13" t="s">
        <v>90</v>
      </c>
      <c r="AW144" s="13" t="s">
        <v>35</v>
      </c>
      <c r="AX144" s="13" t="s">
        <v>21</v>
      </c>
      <c r="AY144" s="282" t="s">
        <v>141</v>
      </c>
    </row>
    <row r="145" s="12" customFormat="1" ht="22.8" customHeight="1">
      <c r="A145" s="12"/>
      <c r="B145" s="243"/>
      <c r="C145" s="244"/>
      <c r="D145" s="245" t="s">
        <v>80</v>
      </c>
      <c r="E145" s="257" t="s">
        <v>158</v>
      </c>
      <c r="F145" s="257" t="s">
        <v>159</v>
      </c>
      <c r="G145" s="244"/>
      <c r="H145" s="244"/>
      <c r="I145" s="247"/>
      <c r="J145" s="258">
        <f>BK145</f>
        <v>0</v>
      </c>
      <c r="K145" s="244"/>
      <c r="L145" s="249"/>
      <c r="M145" s="250"/>
      <c r="N145" s="251"/>
      <c r="O145" s="251"/>
      <c r="P145" s="252">
        <f>SUM(P146:P147)</f>
        <v>0</v>
      </c>
      <c r="Q145" s="251"/>
      <c r="R145" s="252">
        <f>SUM(R146:R147)</f>
        <v>15.75412</v>
      </c>
      <c r="S145" s="251"/>
      <c r="T145" s="253">
        <f>SUM(T146:T147)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54" t="s">
        <v>21</v>
      </c>
      <c r="AT145" s="255" t="s">
        <v>80</v>
      </c>
      <c r="AU145" s="255" t="s">
        <v>21</v>
      </c>
      <c r="AY145" s="254" t="s">
        <v>141</v>
      </c>
      <c r="BK145" s="256">
        <f>SUM(BK146:BK147)</f>
        <v>0</v>
      </c>
    </row>
    <row r="146" s="2" customFormat="1" ht="21.75" customHeight="1">
      <c r="A146" s="38"/>
      <c r="B146" s="39"/>
      <c r="C146" s="259" t="s">
        <v>199</v>
      </c>
      <c r="D146" s="259" t="s">
        <v>143</v>
      </c>
      <c r="E146" s="260" t="s">
        <v>200</v>
      </c>
      <c r="F146" s="261" t="s">
        <v>201</v>
      </c>
      <c r="G146" s="262" t="s">
        <v>162</v>
      </c>
      <c r="H146" s="263">
        <v>16</v>
      </c>
      <c r="I146" s="264"/>
      <c r="J146" s="265">
        <f>ROUND(I146*H146,2)</f>
        <v>0</v>
      </c>
      <c r="K146" s="266"/>
      <c r="L146" s="41"/>
      <c r="M146" s="267" t="s">
        <v>1</v>
      </c>
      <c r="N146" s="268" t="s">
        <v>46</v>
      </c>
      <c r="O146" s="91"/>
      <c r="P146" s="269">
        <f>O146*H146</f>
        <v>0</v>
      </c>
      <c r="Q146" s="269">
        <v>0.42080000000000001</v>
      </c>
      <c r="R146" s="269">
        <f>Q146*H146</f>
        <v>6.7328000000000001</v>
      </c>
      <c r="S146" s="269">
        <v>0</v>
      </c>
      <c r="T146" s="27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71" t="s">
        <v>147</v>
      </c>
      <c r="AT146" s="271" t="s">
        <v>143</v>
      </c>
      <c r="AU146" s="271" t="s">
        <v>90</v>
      </c>
      <c r="AY146" s="15" t="s">
        <v>141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5" t="s">
        <v>21</v>
      </c>
      <c r="BK146" s="143">
        <f>ROUND(I146*H146,2)</f>
        <v>0</v>
      </c>
      <c r="BL146" s="15" t="s">
        <v>147</v>
      </c>
      <c r="BM146" s="271" t="s">
        <v>202</v>
      </c>
    </row>
    <row r="147" s="2" customFormat="1" ht="21.75" customHeight="1">
      <c r="A147" s="38"/>
      <c r="B147" s="39"/>
      <c r="C147" s="259" t="s">
        <v>26</v>
      </c>
      <c r="D147" s="259" t="s">
        <v>143</v>
      </c>
      <c r="E147" s="260" t="s">
        <v>160</v>
      </c>
      <c r="F147" s="261" t="s">
        <v>161</v>
      </c>
      <c r="G147" s="262" t="s">
        <v>162</v>
      </c>
      <c r="H147" s="263">
        <v>29</v>
      </c>
      <c r="I147" s="264"/>
      <c r="J147" s="265">
        <f>ROUND(I147*H147,2)</f>
        <v>0</v>
      </c>
      <c r="K147" s="266"/>
      <c r="L147" s="41"/>
      <c r="M147" s="267" t="s">
        <v>1</v>
      </c>
      <c r="N147" s="268" t="s">
        <v>46</v>
      </c>
      <c r="O147" s="91"/>
      <c r="P147" s="269">
        <f>O147*H147</f>
        <v>0</v>
      </c>
      <c r="Q147" s="269">
        <v>0.31108000000000002</v>
      </c>
      <c r="R147" s="269">
        <f>Q147*H147</f>
        <v>9.0213200000000011</v>
      </c>
      <c r="S147" s="269">
        <v>0</v>
      </c>
      <c r="T147" s="27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71" t="s">
        <v>147</v>
      </c>
      <c r="AT147" s="271" t="s">
        <v>143</v>
      </c>
      <c r="AU147" s="271" t="s">
        <v>90</v>
      </c>
      <c r="AY147" s="15" t="s">
        <v>141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5" t="s">
        <v>21</v>
      </c>
      <c r="BK147" s="143">
        <f>ROUND(I147*H147,2)</f>
        <v>0</v>
      </c>
      <c r="BL147" s="15" t="s">
        <v>147</v>
      </c>
      <c r="BM147" s="271" t="s">
        <v>163</v>
      </c>
    </row>
    <row r="148" s="12" customFormat="1" ht="22.8" customHeight="1">
      <c r="A148" s="12"/>
      <c r="B148" s="243"/>
      <c r="C148" s="244"/>
      <c r="D148" s="245" t="s">
        <v>80</v>
      </c>
      <c r="E148" s="257" t="s">
        <v>199</v>
      </c>
      <c r="F148" s="257" t="s">
        <v>203</v>
      </c>
      <c r="G148" s="244"/>
      <c r="H148" s="244"/>
      <c r="I148" s="247"/>
      <c r="J148" s="258">
        <f>BK148</f>
        <v>0</v>
      </c>
      <c r="K148" s="244"/>
      <c r="L148" s="249"/>
      <c r="M148" s="250"/>
      <c r="N148" s="251"/>
      <c r="O148" s="251"/>
      <c r="P148" s="252">
        <f>SUM(P149:P151)</f>
        <v>0</v>
      </c>
      <c r="Q148" s="251"/>
      <c r="R148" s="252">
        <f>SUM(R149:R151)</f>
        <v>8.5600900000000006</v>
      </c>
      <c r="S148" s="251"/>
      <c r="T148" s="253">
        <f>SUM(T149:T151)</f>
        <v>23.100000000000001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54" t="s">
        <v>21</v>
      </c>
      <c r="AT148" s="255" t="s">
        <v>80</v>
      </c>
      <c r="AU148" s="255" t="s">
        <v>21</v>
      </c>
      <c r="AY148" s="254" t="s">
        <v>141</v>
      </c>
      <c r="BK148" s="256">
        <f>SUM(BK149:BK151)</f>
        <v>0</v>
      </c>
    </row>
    <row r="149" s="2" customFormat="1" ht="21.75" customHeight="1">
      <c r="A149" s="38"/>
      <c r="B149" s="39"/>
      <c r="C149" s="259" t="s">
        <v>204</v>
      </c>
      <c r="D149" s="259" t="s">
        <v>143</v>
      </c>
      <c r="E149" s="260" t="s">
        <v>205</v>
      </c>
      <c r="F149" s="261" t="s">
        <v>206</v>
      </c>
      <c r="G149" s="262" t="s">
        <v>207</v>
      </c>
      <c r="H149" s="263">
        <v>11</v>
      </c>
      <c r="I149" s="264"/>
      <c r="J149" s="265">
        <f>ROUND(I149*H149,2)</f>
        <v>0</v>
      </c>
      <c r="K149" s="266"/>
      <c r="L149" s="41"/>
      <c r="M149" s="267" t="s">
        <v>1</v>
      </c>
      <c r="N149" s="268" t="s">
        <v>46</v>
      </c>
      <c r="O149" s="91"/>
      <c r="P149" s="269">
        <f>O149*H149</f>
        <v>0</v>
      </c>
      <c r="Q149" s="269">
        <v>0.43819000000000002</v>
      </c>
      <c r="R149" s="269">
        <f>Q149*H149</f>
        <v>4.8200900000000004</v>
      </c>
      <c r="S149" s="269">
        <v>0</v>
      </c>
      <c r="T149" s="27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71" t="s">
        <v>147</v>
      </c>
      <c r="AT149" s="271" t="s">
        <v>143</v>
      </c>
      <c r="AU149" s="271" t="s">
        <v>90</v>
      </c>
      <c r="AY149" s="15" t="s">
        <v>141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5" t="s">
        <v>21</v>
      </c>
      <c r="BK149" s="143">
        <f>ROUND(I149*H149,2)</f>
        <v>0</v>
      </c>
      <c r="BL149" s="15" t="s">
        <v>147</v>
      </c>
      <c r="BM149" s="271" t="s">
        <v>208</v>
      </c>
    </row>
    <row r="150" s="2" customFormat="1" ht="16.5" customHeight="1">
      <c r="A150" s="38"/>
      <c r="B150" s="39"/>
      <c r="C150" s="287" t="s">
        <v>209</v>
      </c>
      <c r="D150" s="287" t="s">
        <v>210</v>
      </c>
      <c r="E150" s="288" t="s">
        <v>211</v>
      </c>
      <c r="F150" s="289" t="s">
        <v>212</v>
      </c>
      <c r="G150" s="290" t="s">
        <v>207</v>
      </c>
      <c r="H150" s="291">
        <v>11</v>
      </c>
      <c r="I150" s="292"/>
      <c r="J150" s="293">
        <f>ROUND(I150*H150,2)</f>
        <v>0</v>
      </c>
      <c r="K150" s="294"/>
      <c r="L150" s="295"/>
      <c r="M150" s="296" t="s">
        <v>1</v>
      </c>
      <c r="N150" s="297" t="s">
        <v>46</v>
      </c>
      <c r="O150" s="91"/>
      <c r="P150" s="269">
        <f>O150*H150</f>
        <v>0</v>
      </c>
      <c r="Q150" s="269">
        <v>0.34000000000000002</v>
      </c>
      <c r="R150" s="269">
        <f>Q150*H150</f>
        <v>3.7400000000000002</v>
      </c>
      <c r="S150" s="269">
        <v>0</v>
      </c>
      <c r="T150" s="27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71" t="s">
        <v>158</v>
      </c>
      <c r="AT150" s="271" t="s">
        <v>210</v>
      </c>
      <c r="AU150" s="271" t="s">
        <v>90</v>
      </c>
      <c r="AY150" s="15" t="s">
        <v>141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5" t="s">
        <v>21</v>
      </c>
      <c r="BK150" s="143">
        <f>ROUND(I150*H150,2)</f>
        <v>0</v>
      </c>
      <c r="BL150" s="15" t="s">
        <v>147</v>
      </c>
      <c r="BM150" s="271" t="s">
        <v>213</v>
      </c>
    </row>
    <row r="151" s="2" customFormat="1" ht="21.75" customHeight="1">
      <c r="A151" s="38"/>
      <c r="B151" s="39"/>
      <c r="C151" s="259" t="s">
        <v>214</v>
      </c>
      <c r="D151" s="259" t="s">
        <v>143</v>
      </c>
      <c r="E151" s="260" t="s">
        <v>215</v>
      </c>
      <c r="F151" s="261" t="s">
        <v>216</v>
      </c>
      <c r="G151" s="262" t="s">
        <v>207</v>
      </c>
      <c r="H151" s="263">
        <v>11</v>
      </c>
      <c r="I151" s="264"/>
      <c r="J151" s="265">
        <f>ROUND(I151*H151,2)</f>
        <v>0</v>
      </c>
      <c r="K151" s="266"/>
      <c r="L151" s="41"/>
      <c r="M151" s="267" t="s">
        <v>1</v>
      </c>
      <c r="N151" s="268" t="s">
        <v>46</v>
      </c>
      <c r="O151" s="91"/>
      <c r="P151" s="269">
        <f>O151*H151</f>
        <v>0</v>
      </c>
      <c r="Q151" s="269">
        <v>0</v>
      </c>
      <c r="R151" s="269">
        <f>Q151*H151</f>
        <v>0</v>
      </c>
      <c r="S151" s="269">
        <v>2.1000000000000001</v>
      </c>
      <c r="T151" s="270">
        <f>S151*H151</f>
        <v>23.100000000000001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71" t="s">
        <v>147</v>
      </c>
      <c r="AT151" s="271" t="s">
        <v>143</v>
      </c>
      <c r="AU151" s="271" t="s">
        <v>90</v>
      </c>
      <c r="AY151" s="15" t="s">
        <v>141</v>
      </c>
      <c r="BE151" s="143">
        <f>IF(N151="základní",J151,0)</f>
        <v>0</v>
      </c>
      <c r="BF151" s="143">
        <f>IF(N151="snížená",J151,0)</f>
        <v>0</v>
      </c>
      <c r="BG151" s="143">
        <f>IF(N151="zákl. přenesená",J151,0)</f>
        <v>0</v>
      </c>
      <c r="BH151" s="143">
        <f>IF(N151="sníž. přenesená",J151,0)</f>
        <v>0</v>
      </c>
      <c r="BI151" s="143">
        <f>IF(N151="nulová",J151,0)</f>
        <v>0</v>
      </c>
      <c r="BJ151" s="15" t="s">
        <v>21</v>
      </c>
      <c r="BK151" s="143">
        <f>ROUND(I151*H151,2)</f>
        <v>0</v>
      </c>
      <c r="BL151" s="15" t="s">
        <v>147</v>
      </c>
      <c r="BM151" s="271" t="s">
        <v>217</v>
      </c>
    </row>
    <row r="152" s="12" customFormat="1" ht="22.8" customHeight="1">
      <c r="A152" s="12"/>
      <c r="B152" s="243"/>
      <c r="C152" s="244"/>
      <c r="D152" s="245" t="s">
        <v>80</v>
      </c>
      <c r="E152" s="257" t="s">
        <v>164</v>
      </c>
      <c r="F152" s="257" t="s">
        <v>165</v>
      </c>
      <c r="G152" s="244"/>
      <c r="H152" s="244"/>
      <c r="I152" s="247"/>
      <c r="J152" s="258">
        <f>BK152</f>
        <v>0</v>
      </c>
      <c r="K152" s="244"/>
      <c r="L152" s="249"/>
      <c r="M152" s="250"/>
      <c r="N152" s="251"/>
      <c r="O152" s="251"/>
      <c r="P152" s="252">
        <f>SUM(P153:P156)</f>
        <v>0</v>
      </c>
      <c r="Q152" s="251"/>
      <c r="R152" s="252">
        <f>SUM(R153:R156)</f>
        <v>0</v>
      </c>
      <c r="S152" s="251"/>
      <c r="T152" s="253">
        <f>SUM(T153:T156)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54" t="s">
        <v>21</v>
      </c>
      <c r="AT152" s="255" t="s">
        <v>80</v>
      </c>
      <c r="AU152" s="255" t="s">
        <v>21</v>
      </c>
      <c r="AY152" s="254" t="s">
        <v>141</v>
      </c>
      <c r="BK152" s="256">
        <f>SUM(BK153:BK156)</f>
        <v>0</v>
      </c>
    </row>
    <row r="153" s="2" customFormat="1" ht="16.5" customHeight="1">
      <c r="A153" s="38"/>
      <c r="B153" s="39"/>
      <c r="C153" s="259" t="s">
        <v>218</v>
      </c>
      <c r="D153" s="259" t="s">
        <v>143</v>
      </c>
      <c r="E153" s="260" t="s">
        <v>166</v>
      </c>
      <c r="F153" s="261" t="s">
        <v>167</v>
      </c>
      <c r="G153" s="262" t="s">
        <v>168</v>
      </c>
      <c r="H153" s="263">
        <v>318.63099999999997</v>
      </c>
      <c r="I153" s="264"/>
      <c r="J153" s="265">
        <f>ROUND(I153*H153,2)</f>
        <v>0</v>
      </c>
      <c r="K153" s="266"/>
      <c r="L153" s="41"/>
      <c r="M153" s="267" t="s">
        <v>1</v>
      </c>
      <c r="N153" s="268" t="s">
        <v>46</v>
      </c>
      <c r="O153" s="91"/>
      <c r="P153" s="269">
        <f>O153*H153</f>
        <v>0</v>
      </c>
      <c r="Q153" s="269">
        <v>0</v>
      </c>
      <c r="R153" s="269">
        <f>Q153*H153</f>
        <v>0</v>
      </c>
      <c r="S153" s="269">
        <v>0</v>
      </c>
      <c r="T153" s="27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71" t="s">
        <v>147</v>
      </c>
      <c r="AT153" s="271" t="s">
        <v>143</v>
      </c>
      <c r="AU153" s="271" t="s">
        <v>90</v>
      </c>
      <c r="AY153" s="15" t="s">
        <v>141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5" t="s">
        <v>21</v>
      </c>
      <c r="BK153" s="143">
        <f>ROUND(I153*H153,2)</f>
        <v>0</v>
      </c>
      <c r="BL153" s="15" t="s">
        <v>147</v>
      </c>
      <c r="BM153" s="271" t="s">
        <v>169</v>
      </c>
    </row>
    <row r="154" s="2" customFormat="1" ht="21.75" customHeight="1">
      <c r="A154" s="38"/>
      <c r="B154" s="39"/>
      <c r="C154" s="259" t="s">
        <v>8</v>
      </c>
      <c r="D154" s="259" t="s">
        <v>143</v>
      </c>
      <c r="E154" s="260" t="s">
        <v>171</v>
      </c>
      <c r="F154" s="261" t="s">
        <v>172</v>
      </c>
      <c r="G154" s="262" t="s">
        <v>168</v>
      </c>
      <c r="H154" s="263">
        <v>318.63099999999997</v>
      </c>
      <c r="I154" s="264"/>
      <c r="J154" s="265">
        <f>ROUND(I154*H154,2)</f>
        <v>0</v>
      </c>
      <c r="K154" s="266"/>
      <c r="L154" s="41"/>
      <c r="M154" s="267" t="s">
        <v>1</v>
      </c>
      <c r="N154" s="268" t="s">
        <v>46</v>
      </c>
      <c r="O154" s="91"/>
      <c r="P154" s="269">
        <f>O154*H154</f>
        <v>0</v>
      </c>
      <c r="Q154" s="269">
        <v>0</v>
      </c>
      <c r="R154" s="269">
        <f>Q154*H154</f>
        <v>0</v>
      </c>
      <c r="S154" s="269">
        <v>0</v>
      </c>
      <c r="T154" s="27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71" t="s">
        <v>147</v>
      </c>
      <c r="AT154" s="271" t="s">
        <v>143</v>
      </c>
      <c r="AU154" s="271" t="s">
        <v>90</v>
      </c>
      <c r="AY154" s="15" t="s">
        <v>141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5" t="s">
        <v>21</v>
      </c>
      <c r="BK154" s="143">
        <f>ROUND(I154*H154,2)</f>
        <v>0</v>
      </c>
      <c r="BL154" s="15" t="s">
        <v>147</v>
      </c>
      <c r="BM154" s="271" t="s">
        <v>173</v>
      </c>
    </row>
    <row r="155" s="2" customFormat="1" ht="21.75" customHeight="1">
      <c r="A155" s="38"/>
      <c r="B155" s="39"/>
      <c r="C155" s="259" t="s">
        <v>219</v>
      </c>
      <c r="D155" s="259" t="s">
        <v>143</v>
      </c>
      <c r="E155" s="260" t="s">
        <v>175</v>
      </c>
      <c r="F155" s="261" t="s">
        <v>176</v>
      </c>
      <c r="G155" s="262" t="s">
        <v>168</v>
      </c>
      <c r="H155" s="263">
        <v>1274.5239999999999</v>
      </c>
      <c r="I155" s="264"/>
      <c r="J155" s="265">
        <f>ROUND(I155*H155,2)</f>
        <v>0</v>
      </c>
      <c r="K155" s="266"/>
      <c r="L155" s="41"/>
      <c r="M155" s="267" t="s">
        <v>1</v>
      </c>
      <c r="N155" s="268" t="s">
        <v>46</v>
      </c>
      <c r="O155" s="91"/>
      <c r="P155" s="269">
        <f>O155*H155</f>
        <v>0</v>
      </c>
      <c r="Q155" s="269">
        <v>0</v>
      </c>
      <c r="R155" s="269">
        <f>Q155*H155</f>
        <v>0</v>
      </c>
      <c r="S155" s="269">
        <v>0</v>
      </c>
      <c r="T155" s="27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71" t="s">
        <v>147</v>
      </c>
      <c r="AT155" s="271" t="s">
        <v>143</v>
      </c>
      <c r="AU155" s="271" t="s">
        <v>90</v>
      </c>
      <c r="AY155" s="15" t="s">
        <v>141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5" t="s">
        <v>21</v>
      </c>
      <c r="BK155" s="143">
        <f>ROUND(I155*H155,2)</f>
        <v>0</v>
      </c>
      <c r="BL155" s="15" t="s">
        <v>147</v>
      </c>
      <c r="BM155" s="271" t="s">
        <v>177</v>
      </c>
    </row>
    <row r="156" s="13" customFormat="1">
      <c r="A156" s="13"/>
      <c r="B156" s="272"/>
      <c r="C156" s="273"/>
      <c r="D156" s="274" t="s">
        <v>178</v>
      </c>
      <c r="E156" s="273"/>
      <c r="F156" s="275" t="s">
        <v>220</v>
      </c>
      <c r="G156" s="273"/>
      <c r="H156" s="276">
        <v>1274.5239999999999</v>
      </c>
      <c r="I156" s="277"/>
      <c r="J156" s="273"/>
      <c r="K156" s="273"/>
      <c r="L156" s="278"/>
      <c r="M156" s="279"/>
      <c r="N156" s="280"/>
      <c r="O156" s="280"/>
      <c r="P156" s="280"/>
      <c r="Q156" s="280"/>
      <c r="R156" s="280"/>
      <c r="S156" s="280"/>
      <c r="T156" s="28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82" t="s">
        <v>178</v>
      </c>
      <c r="AU156" s="282" t="s">
        <v>90</v>
      </c>
      <c r="AV156" s="13" t="s">
        <v>90</v>
      </c>
      <c r="AW156" s="13" t="s">
        <v>4</v>
      </c>
      <c r="AX156" s="13" t="s">
        <v>21</v>
      </c>
      <c r="AY156" s="282" t="s">
        <v>141</v>
      </c>
    </row>
    <row r="157" s="2" customFormat="1" ht="6.96" customHeight="1">
      <c r="A157" s="38"/>
      <c r="B157" s="66"/>
      <c r="C157" s="67"/>
      <c r="D157" s="67"/>
      <c r="E157" s="67"/>
      <c r="F157" s="67"/>
      <c r="G157" s="67"/>
      <c r="H157" s="67"/>
      <c r="I157" s="200"/>
      <c r="J157" s="67"/>
      <c r="K157" s="67"/>
      <c r="L157" s="41"/>
      <c r="M157" s="38"/>
      <c r="O157" s="38"/>
      <c r="P157" s="38"/>
      <c r="Q157" s="38"/>
      <c r="R157" s="38"/>
      <c r="S157" s="38"/>
      <c r="T157" s="3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</row>
  </sheetData>
  <sheetProtection sheet="1" autoFilter="0" formatColumns="0" formatRows="0" objects="1" scenarios="1" spinCount="100000" saltValue="/YYPmH1DKk8+l5S7196ABU9+b45PHkHpfe4QqSwD/WBKiJESSUeZzG24zn8T21bFCekdlk1k2oSUtHjF1q4InQ==" hashValue="yNWNOi7y3nfYyQnW/3qbL5WkY+64dxBnT661MLPfvFsBJhp2T0l0oMpLjsVubDgX4+2cv6Fkvjs2NZnJ4uAccw==" algorithmName="SHA-512" password="CC35"/>
  <autoFilter ref="C131:K156"/>
  <mergeCells count="14">
    <mergeCell ref="E7:H7"/>
    <mergeCell ref="E9:H9"/>
    <mergeCell ref="E18:H18"/>
    <mergeCell ref="E27:H27"/>
    <mergeCell ref="E85:H85"/>
    <mergeCell ref="E87:H87"/>
    <mergeCell ref="D106:F106"/>
    <mergeCell ref="D107:F107"/>
    <mergeCell ref="D108:F108"/>
    <mergeCell ref="D109:F109"/>
    <mergeCell ref="D110:F110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MKADERABEK\Martin</dc:creator>
  <cp:lastModifiedBy>MKADERABEK\Martin</cp:lastModifiedBy>
  <dcterms:created xsi:type="dcterms:W3CDTF">2020-03-02T14:18:45Z</dcterms:created>
  <dcterms:modified xsi:type="dcterms:W3CDTF">2020-03-02T14:18:50Z</dcterms:modified>
</cp:coreProperties>
</file>